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885" yWindow="795" windowWidth="24720" windowHeight="13140" tabRatio="500"/>
  </bookViews>
  <sheets>
    <sheet name="17 Teams" sheetId="1" r:id="rId1"/>
  </sheets>
  <definedNames>
    <definedName name="_xlnm._FilterDatabase" localSheetId="0" hidden="1">'17 Teams'!$AC$2:$AG$6</definedName>
    <definedName name="_xlnm.Criteria" localSheetId="0">'17 Teams'!$AG$2:$AG$6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1" i="1" l="1"/>
  <c r="AW1" i="1"/>
  <c r="AY1" i="1"/>
  <c r="BA1" i="1"/>
  <c r="F2" i="1"/>
  <c r="G2" i="1"/>
  <c r="J9" i="1"/>
  <c r="AC2" i="1"/>
  <c r="AD2" i="1"/>
  <c r="AE2" i="1"/>
  <c r="AF2" i="1"/>
  <c r="AG2" i="1"/>
  <c r="AD3" i="1"/>
  <c r="AE3" i="1"/>
  <c r="AF3" i="1"/>
  <c r="AG3" i="1"/>
  <c r="J10" i="1"/>
  <c r="AC3" i="1"/>
  <c r="AN2" i="1"/>
  <c r="AO2" i="1"/>
  <c r="AD6" i="1"/>
  <c r="AE6" i="1"/>
  <c r="AF6" i="1"/>
  <c r="AG6" i="1"/>
  <c r="J13" i="1"/>
  <c r="AC6" i="1"/>
  <c r="AP2" i="1"/>
  <c r="AD4" i="1"/>
  <c r="AE4" i="1"/>
  <c r="AF4" i="1"/>
  <c r="AG4" i="1"/>
  <c r="J11" i="1"/>
  <c r="AC4" i="1"/>
  <c r="AQ2" i="1"/>
  <c r="AT2" i="1"/>
  <c r="F3" i="1"/>
  <c r="AU2" i="1"/>
  <c r="AV2" i="1"/>
  <c r="F7" i="1"/>
  <c r="AW2" i="1"/>
  <c r="AX2" i="1"/>
  <c r="AZ2" i="1"/>
  <c r="F22" i="1"/>
  <c r="BA2" i="1"/>
  <c r="BE2" i="1"/>
  <c r="BH2" i="1"/>
  <c r="BK2" i="1"/>
  <c r="BN2" i="1"/>
  <c r="BQ2" i="1"/>
  <c r="BT2" i="1"/>
  <c r="BW2" i="1"/>
  <c r="G3" i="1"/>
  <c r="V3" i="1"/>
  <c r="Y3" i="1"/>
  <c r="AD8" i="1"/>
  <c r="AE8" i="1"/>
  <c r="AF8" i="1"/>
  <c r="AG8" i="1"/>
  <c r="K9" i="1"/>
  <c r="AC8" i="1"/>
  <c r="AN3" i="1"/>
  <c r="AD5" i="1"/>
  <c r="AE5" i="1"/>
  <c r="AF5" i="1"/>
  <c r="AG5" i="1"/>
  <c r="J12" i="1"/>
  <c r="AC5" i="1"/>
  <c r="AO3" i="1"/>
  <c r="AD9" i="1"/>
  <c r="AE9" i="1"/>
  <c r="AF9" i="1"/>
  <c r="AG9" i="1"/>
  <c r="AD10" i="1"/>
  <c r="AE10" i="1"/>
  <c r="AF10" i="1"/>
  <c r="AG10" i="1"/>
  <c r="K11" i="1"/>
  <c r="AC10" i="1"/>
  <c r="AP3" i="1"/>
  <c r="AD11" i="1"/>
  <c r="AE11" i="1"/>
  <c r="AF11" i="1"/>
  <c r="AG11" i="1"/>
  <c r="K12" i="1"/>
  <c r="AC11" i="1"/>
  <c r="AQ3" i="1"/>
  <c r="AT3" i="1"/>
  <c r="AU3" i="1"/>
  <c r="AV3" i="1"/>
  <c r="F20" i="1"/>
  <c r="AW3" i="1"/>
  <c r="AX3" i="1"/>
  <c r="F11" i="1"/>
  <c r="AY3" i="1"/>
  <c r="AZ3" i="1"/>
  <c r="F15" i="1"/>
  <c r="BA3" i="1"/>
  <c r="BE3" i="1"/>
  <c r="BH3" i="1"/>
  <c r="BK3" i="1"/>
  <c r="BN3" i="1"/>
  <c r="BH6" i="1"/>
  <c r="BN5" i="1"/>
  <c r="BQ3" i="1"/>
  <c r="BH8" i="1"/>
  <c r="BN8" i="1"/>
  <c r="BQ6" i="1"/>
  <c r="BT3" i="1"/>
  <c r="F4" i="1"/>
  <c r="G4" i="1"/>
  <c r="V4" i="1"/>
  <c r="Y4" i="1"/>
  <c r="AD13" i="1"/>
  <c r="AE13" i="1"/>
  <c r="AF13" i="1"/>
  <c r="AG13" i="1"/>
  <c r="AD14" i="1"/>
  <c r="AE14" i="1"/>
  <c r="AF14" i="1"/>
  <c r="AG14" i="1"/>
  <c r="AD15" i="1"/>
  <c r="AE15" i="1"/>
  <c r="AF15" i="1"/>
  <c r="AG15" i="1"/>
  <c r="AD16" i="1"/>
  <c r="AE16" i="1"/>
  <c r="AF16" i="1"/>
  <c r="AG16" i="1"/>
  <c r="L12" i="1"/>
  <c r="AC16" i="1"/>
  <c r="AN4" i="1"/>
  <c r="K10" i="1"/>
  <c r="AC9" i="1"/>
  <c r="AO4" i="1"/>
  <c r="L10" i="1"/>
  <c r="AC14" i="1"/>
  <c r="AP4" i="1"/>
  <c r="L11" i="1"/>
  <c r="AC15" i="1"/>
  <c r="AQ4" i="1"/>
  <c r="AT4" i="1"/>
  <c r="F8" i="1"/>
  <c r="AU4" i="1"/>
  <c r="AV4" i="1"/>
  <c r="F5" i="1"/>
  <c r="AW4" i="1"/>
  <c r="AX4" i="1"/>
  <c r="F10" i="1"/>
  <c r="AY4" i="1"/>
  <c r="AZ4" i="1"/>
  <c r="F14" i="1"/>
  <c r="BA4" i="1"/>
  <c r="G5" i="1"/>
  <c r="AD18" i="1"/>
  <c r="AE18" i="1"/>
  <c r="AF18" i="1"/>
  <c r="AG18" i="1"/>
  <c r="AD19" i="1"/>
  <c r="AE19" i="1"/>
  <c r="AF19" i="1"/>
  <c r="AG19" i="1"/>
  <c r="AD20" i="1"/>
  <c r="AE20" i="1"/>
  <c r="AF20" i="1"/>
  <c r="AG20" i="1"/>
  <c r="M11" i="1"/>
  <c r="AC20" i="1"/>
  <c r="AN5" i="1"/>
  <c r="L9" i="1"/>
  <c r="AC13" i="1"/>
  <c r="AO5" i="1"/>
  <c r="M10" i="1"/>
  <c r="AC19" i="1"/>
  <c r="AP5" i="1"/>
  <c r="AD21" i="1"/>
  <c r="AE21" i="1"/>
  <c r="AF21" i="1"/>
  <c r="AG21" i="1"/>
  <c r="M12" i="1"/>
  <c r="AC21" i="1"/>
  <c r="AQ5" i="1"/>
  <c r="AT5" i="1"/>
  <c r="F6" i="1"/>
  <c r="AU5" i="1"/>
  <c r="AV5" i="1"/>
  <c r="AW5" i="1"/>
  <c r="AX5" i="1"/>
  <c r="F13" i="1"/>
  <c r="AY5" i="1"/>
  <c r="AZ5" i="1"/>
  <c r="BH5" i="1"/>
  <c r="BK5" i="1"/>
  <c r="BH12" i="1"/>
  <c r="BN11" i="1"/>
  <c r="BQ5" i="1"/>
  <c r="G6" i="1"/>
  <c r="P6" i="1"/>
  <c r="S6" i="1"/>
  <c r="V6" i="1"/>
  <c r="M9" i="1"/>
  <c r="Y6" i="1"/>
  <c r="AC18" i="1"/>
  <c r="AO6" i="1"/>
  <c r="AV6" i="1"/>
  <c r="F9" i="1"/>
  <c r="AW6" i="1"/>
  <c r="BK6" i="1"/>
  <c r="BN6" i="1"/>
  <c r="G7" i="1"/>
  <c r="P7" i="1"/>
  <c r="S7" i="1"/>
  <c r="V7" i="1"/>
  <c r="Y7" i="1"/>
  <c r="G8" i="1"/>
  <c r="BK8" i="1"/>
  <c r="G9" i="1"/>
  <c r="P9" i="1"/>
  <c r="S9" i="1"/>
  <c r="V9" i="1"/>
  <c r="Y9" i="1"/>
  <c r="BK9" i="1"/>
  <c r="BN9" i="1"/>
  <c r="G10" i="1"/>
  <c r="P10" i="1"/>
  <c r="S10" i="1"/>
  <c r="V10" i="1"/>
  <c r="Y10" i="1"/>
  <c r="G11" i="1"/>
  <c r="BK11" i="1"/>
  <c r="F12" i="1"/>
  <c r="G12" i="1"/>
  <c r="P12" i="1"/>
  <c r="S12" i="1"/>
  <c r="V12" i="1"/>
  <c r="Y12" i="1"/>
  <c r="BK12" i="1"/>
  <c r="BN12" i="1"/>
  <c r="G13" i="1"/>
  <c r="P13" i="1"/>
  <c r="S13" i="1"/>
  <c r="V13" i="1"/>
  <c r="Y13" i="1"/>
  <c r="G14" i="1"/>
  <c r="G15" i="1"/>
  <c r="S15" i="1"/>
  <c r="V15" i="1"/>
  <c r="Y15" i="1"/>
  <c r="F16" i="1"/>
  <c r="G16" i="1"/>
  <c r="P16" i="1"/>
  <c r="S16" i="1"/>
  <c r="V16" i="1"/>
  <c r="Y16" i="1"/>
  <c r="F17" i="1"/>
  <c r="G17" i="1"/>
  <c r="F18" i="1"/>
  <c r="G18" i="1"/>
  <c r="P18" i="1"/>
  <c r="S18" i="1"/>
  <c r="V18" i="1"/>
  <c r="Y18" i="1"/>
  <c r="F19" i="1"/>
  <c r="G19" i="1"/>
  <c r="P19" i="1"/>
  <c r="S19" i="1"/>
  <c r="V19" i="1"/>
  <c r="Y19" i="1"/>
  <c r="G20" i="1"/>
  <c r="F21" i="1"/>
  <c r="G21" i="1"/>
  <c r="P21" i="1"/>
  <c r="S21" i="1"/>
  <c r="V21" i="1"/>
  <c r="Y21" i="1"/>
  <c r="G22" i="1"/>
  <c r="P22" i="1"/>
  <c r="S22" i="1"/>
  <c r="V22" i="1"/>
  <c r="Y22" i="1"/>
</calcChain>
</file>

<file path=xl/sharedStrings.xml><?xml version="1.0" encoding="utf-8"?>
<sst xmlns="http://schemas.openxmlformats.org/spreadsheetml/2006/main" count="86" uniqueCount="50">
  <si>
    <t>UofL</t>
  </si>
  <si>
    <t>UN-L</t>
  </si>
  <si>
    <t>Miami</t>
  </si>
  <si>
    <t>MBI</t>
  </si>
  <si>
    <t>LCC</t>
  </si>
  <si>
    <t>UWP</t>
  </si>
  <si>
    <t>Towson</t>
  </si>
  <si>
    <t>Kansas</t>
  </si>
  <si>
    <t>NSU</t>
  </si>
  <si>
    <t>WKU JV</t>
  </si>
  <si>
    <t>Depaul</t>
  </si>
  <si>
    <t>Kent</t>
  </si>
  <si>
    <t>EMU</t>
  </si>
  <si>
    <t>BGSU</t>
  </si>
  <si>
    <t>OSU</t>
  </si>
  <si>
    <t>WIU</t>
  </si>
  <si>
    <t>Pool D</t>
  </si>
  <si>
    <t>Pool C</t>
  </si>
  <si>
    <t>Pool B</t>
  </si>
  <si>
    <t>Pool A</t>
  </si>
  <si>
    <t>SVSU</t>
  </si>
  <si>
    <t>UK</t>
  </si>
  <si>
    <t>WKU</t>
  </si>
  <si>
    <t>GVSU</t>
  </si>
  <si>
    <t>Spectators</t>
  </si>
  <si>
    <t>MSU</t>
  </si>
  <si>
    <t>All Star Game</t>
  </si>
  <si>
    <t>CMU</t>
  </si>
  <si>
    <t>Champion</t>
  </si>
  <si>
    <t>Went 0-3</t>
  </si>
  <si>
    <t>Went 1-2</t>
  </si>
  <si>
    <t>Went 2-1</t>
  </si>
  <si>
    <t>Top 4</t>
  </si>
  <si>
    <t>Total</t>
  </si>
  <si>
    <t>Team</t>
  </si>
  <si>
    <t>Court 3</t>
  </si>
  <si>
    <t>Court 6</t>
  </si>
  <si>
    <t>Court 4</t>
  </si>
  <si>
    <t>Court 5</t>
  </si>
  <si>
    <t>Ohio</t>
  </si>
  <si>
    <t>Illinois</t>
  </si>
  <si>
    <t>Michigan</t>
  </si>
  <si>
    <t>Kentucky</t>
  </si>
  <si>
    <t>Percentage</t>
  </si>
  <si>
    <t>Point</t>
  </si>
  <si>
    <t>Tie Loss</t>
  </si>
  <si>
    <t>Loss</t>
  </si>
  <si>
    <t>Win</t>
  </si>
  <si>
    <t>Rank</t>
  </si>
  <si>
    <t>DePaul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</si>
</sst>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Verdana"/>
    </font>
    <font>
      <sz val="8"/>
      <name val="Verdana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FF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b/>
      <sz val="8"/>
      <color rgb="FF65320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3366FF"/>
      <name val="Calibri"/>
      <family val="2"/>
      <scheme val="minor"/>
    </font>
    <font>
      <b/>
      <sz val="8"/>
      <color theme="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80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0" borderId="3" xfId="0" applyFont="1" applyBorder="1"/>
    <xf numFmtId="0" fontId="4" fillId="0" borderId="0" xfId="0" applyFont="1"/>
    <xf numFmtId="0" fontId="5" fillId="0" borderId="0" xfId="0" applyFont="1" applyAlignment="1">
      <alignment vertical="center"/>
    </xf>
    <xf numFmtId="0" fontId="4" fillId="2" borderId="0" xfId="0" applyFont="1" applyFill="1"/>
    <xf numFmtId="20" fontId="2" fillId="0" borderId="0" xfId="0" applyNumberFormat="1" applyFont="1"/>
    <xf numFmtId="0" fontId="6" fillId="11" borderId="1" xfId="0" applyFont="1" applyFill="1" applyBorder="1"/>
    <xf numFmtId="2" fontId="4" fillId="0" borderId="0" xfId="0" applyNumberFormat="1" applyFont="1"/>
    <xf numFmtId="0" fontId="3" fillId="0" borderId="1" xfId="0" applyFont="1" applyBorder="1"/>
    <xf numFmtId="20" fontId="2" fillId="2" borderId="0" xfId="0" applyNumberFormat="1" applyFont="1" applyFill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0" xfId="0" applyFont="1" applyFill="1"/>
    <xf numFmtId="0" fontId="7" fillId="9" borderId="1" xfId="0" applyFont="1" applyFill="1" applyBorder="1"/>
    <xf numFmtId="0" fontId="3" fillId="0" borderId="4" xfId="0" applyFont="1" applyBorder="1" applyAlignment="1">
      <alignment horizontal="center"/>
    </xf>
    <xf numFmtId="0" fontId="3" fillId="7" borderId="0" xfId="0" applyFont="1" applyFill="1"/>
    <xf numFmtId="0" fontId="7" fillId="10" borderId="1" xfId="0" applyFont="1" applyFill="1" applyBorder="1"/>
    <xf numFmtId="0" fontId="7" fillId="4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4" fillId="4" borderId="1" xfId="0" applyFont="1" applyFill="1" applyBorder="1"/>
    <xf numFmtId="0" fontId="3" fillId="0" borderId="7" xfId="0" applyFont="1" applyBorder="1"/>
    <xf numFmtId="0" fontId="3" fillId="0" borderId="6" xfId="0" applyFont="1" applyBorder="1"/>
    <xf numFmtId="0" fontId="3" fillId="0" borderId="5" xfId="0" applyFont="1" applyBorder="1"/>
    <xf numFmtId="0" fontId="6" fillId="5" borderId="1" xfId="0" applyFont="1" applyFill="1" applyBorder="1"/>
    <xf numFmtId="0" fontId="3" fillId="2" borderId="4" xfId="0" applyFont="1" applyFill="1" applyBorder="1"/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3" borderId="1" xfId="0" applyFont="1" applyFill="1" applyBorder="1"/>
    <xf numFmtId="0" fontId="3" fillId="8" borderId="0" xfId="0" applyFont="1" applyFill="1"/>
    <xf numFmtId="0" fontId="9" fillId="3" borderId="1" xfId="0" applyFont="1" applyFill="1" applyBorder="1"/>
    <xf numFmtId="0" fontId="10" fillId="6" borderId="1" xfId="0" applyFont="1" applyFill="1" applyBorder="1"/>
    <xf numFmtId="0" fontId="6" fillId="4" borderId="1" xfId="0" applyFont="1" applyFill="1" applyBorder="1"/>
    <xf numFmtId="0" fontId="11" fillId="4" borderId="1" xfId="0" applyFont="1" applyFill="1" applyBorder="1"/>
    <xf numFmtId="0" fontId="7" fillId="5" borderId="1" xfId="0" applyFont="1" applyFill="1" applyBorder="1"/>
    <xf numFmtId="0" fontId="8" fillId="6" borderId="1" xfId="0" applyFont="1" applyFill="1" applyBorder="1"/>
    <xf numFmtId="0" fontId="6" fillId="2" borderId="1" xfId="0" applyFont="1" applyFill="1" applyBorder="1"/>
    <xf numFmtId="0" fontId="12" fillId="4" borderId="1" xfId="0" applyFont="1" applyFill="1" applyBorder="1"/>
    <xf numFmtId="0" fontId="4" fillId="3" borderId="1" xfId="0" applyFont="1" applyFill="1" applyBorder="1"/>
    <xf numFmtId="0" fontId="13" fillId="3" borderId="1" xfId="0" applyFont="1" applyFill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9">
    <dxf>
      <font>
        <color theme="3" tint="0.79998168889431442"/>
      </font>
      <fill>
        <patternFill patternType="solid">
          <fgColor indexed="64"/>
          <bgColor theme="4" tint="0.3999755851924192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6"/>
  <sheetViews>
    <sheetView tabSelected="1" showWhiteSpace="0" view="pageLayout" workbookViewId="0">
      <selection activeCell="R34" sqref="R34"/>
    </sheetView>
  </sheetViews>
  <sheetFormatPr defaultColWidth="11" defaultRowHeight="11.25" x14ac:dyDescent="0.2"/>
  <cols>
    <col min="1" max="1" width="6.25" style="2" bestFit="1" customWidth="1"/>
    <col min="2" max="2" width="8.875" style="2" bestFit="1" customWidth="1"/>
    <col min="3" max="3" width="5.125" style="2" bestFit="1" customWidth="1"/>
    <col min="4" max="4" width="5.75" style="2" bestFit="1" customWidth="1"/>
    <col min="5" max="5" width="9.125" style="2" bestFit="1" customWidth="1"/>
    <col min="6" max="6" width="6.375" style="2" bestFit="1" customWidth="1"/>
    <col min="7" max="7" width="18.125" style="2" bestFit="1" customWidth="1"/>
    <col min="8" max="8" width="7.75" style="2" customWidth="1"/>
    <col min="9" max="9" width="13" style="2" bestFit="1" customWidth="1"/>
    <col min="10" max="10" width="10.25" style="2" bestFit="1" customWidth="1"/>
    <col min="11" max="11" width="10" style="2" bestFit="1" customWidth="1"/>
    <col min="12" max="12" width="8.125" style="2" bestFit="1" customWidth="1"/>
    <col min="13" max="13" width="7.625" style="2" bestFit="1" customWidth="1"/>
    <col min="14" max="14" width="9.625" style="2" customWidth="1"/>
    <col min="15" max="15" width="7.625" style="2" customWidth="1"/>
    <col min="16" max="16" width="13" style="2" bestFit="1" customWidth="1"/>
    <col min="17" max="17" width="2.25" style="2" customWidth="1"/>
    <col min="18" max="18" width="1.25" style="2" customWidth="1"/>
    <col min="19" max="19" width="10.25" style="2" customWidth="1"/>
    <col min="20" max="20" width="2.25" style="2" customWidth="1"/>
    <col min="21" max="21" width="1.25" style="2" customWidth="1"/>
    <col min="22" max="22" width="11" style="2"/>
    <col min="23" max="23" width="2.25" style="2" customWidth="1"/>
    <col min="24" max="24" width="1.25" style="2" customWidth="1"/>
    <col min="25" max="25" width="11" style="2"/>
    <col min="26" max="26" width="2.25" style="2" customWidth="1"/>
    <col min="27" max="27" width="1.25" style="2" customWidth="1"/>
    <col min="28" max="28" width="9.75" style="2" customWidth="1"/>
    <col min="29" max="29" width="7.375" style="2" bestFit="1" customWidth="1"/>
    <col min="30" max="32" width="2.625" style="2" bestFit="1" customWidth="1"/>
    <col min="33" max="33" width="6.25" style="2" bestFit="1" customWidth="1"/>
    <col min="34" max="34" width="7.625" style="2" bestFit="1" customWidth="1"/>
    <col min="35" max="35" width="2" style="2" bestFit="1" customWidth="1"/>
    <col min="36" max="38" width="11" style="2"/>
    <col min="39" max="39" width="8.625" style="2" customWidth="1"/>
    <col min="40" max="44" width="10.875" style="2" customWidth="1"/>
    <col min="45" max="45" width="15.375" style="2" customWidth="1"/>
    <col min="46" max="46" width="5.625" style="2" bestFit="1" customWidth="1"/>
    <col min="47" max="47" width="7.625" style="2" bestFit="1" customWidth="1"/>
    <col min="48" max="48" width="5.625" style="2" bestFit="1" customWidth="1"/>
    <col min="49" max="49" width="7.625" style="2" customWidth="1"/>
    <col min="50" max="50" width="6.375" style="2" bestFit="1" customWidth="1"/>
    <col min="51" max="51" width="7.625" style="2" customWidth="1"/>
    <col min="52" max="52" width="6.125" style="2" bestFit="1" customWidth="1"/>
    <col min="53" max="53" width="7.625" style="2" bestFit="1" customWidth="1"/>
    <col min="54" max="54" width="1.125" style="2" customWidth="1"/>
    <col min="55" max="55" width="3" style="2" bestFit="1" customWidth="1"/>
    <col min="56" max="56" width="14" style="2" bestFit="1" customWidth="1"/>
    <col min="57" max="57" width="5.75" style="2" bestFit="1" customWidth="1"/>
    <col min="58" max="58" width="2.25" style="2" customWidth="1"/>
    <col min="59" max="59" width="0.75" style="2" customWidth="1"/>
    <col min="60" max="60" width="7" style="2" bestFit="1" customWidth="1"/>
    <col min="61" max="61" width="2.25" style="2" customWidth="1"/>
    <col min="62" max="62" width="0.75" style="2" customWidth="1"/>
    <col min="63" max="63" width="7" style="2" bestFit="1" customWidth="1"/>
    <col min="64" max="64" width="2.25" style="2" customWidth="1"/>
    <col min="65" max="65" width="0.75" style="2" customWidth="1"/>
    <col min="66" max="66" width="7" style="2" bestFit="1" customWidth="1"/>
    <col min="67" max="67" width="2.25" style="2" customWidth="1"/>
    <col min="68" max="68" width="0.75" style="2" customWidth="1"/>
    <col min="69" max="69" width="5.75" style="2" bestFit="1" customWidth="1"/>
    <col min="70" max="70" width="2.25" style="2" customWidth="1"/>
    <col min="71" max="71" width="0.75" style="2" customWidth="1"/>
    <col min="72" max="72" width="5.75" style="2" bestFit="1" customWidth="1"/>
    <col min="73" max="73" width="2.25" style="2" customWidth="1"/>
    <col min="74" max="74" width="0.75" style="2" customWidth="1"/>
    <col min="75" max="75" width="11" style="2" bestFit="1" customWidth="1"/>
    <col min="76" max="16384" width="11" style="2"/>
  </cols>
  <sheetData>
    <row r="1" spans="1:75" ht="12" thickBot="1" x14ac:dyDescent="0.25">
      <c r="A1" s="1" t="s">
        <v>48</v>
      </c>
      <c r="B1" s="1" t="s">
        <v>34</v>
      </c>
      <c r="C1" s="1" t="s">
        <v>47</v>
      </c>
      <c r="D1" s="1" t="s">
        <v>46</v>
      </c>
      <c r="E1" s="1" t="s">
        <v>45</v>
      </c>
      <c r="F1" s="1" t="s">
        <v>44</v>
      </c>
      <c r="G1" s="1" t="s">
        <v>43</v>
      </c>
      <c r="J1" s="1" t="s">
        <v>42</v>
      </c>
      <c r="K1" s="1" t="s">
        <v>41</v>
      </c>
      <c r="L1" s="1" t="s">
        <v>40</v>
      </c>
      <c r="M1" s="1" t="s">
        <v>39</v>
      </c>
      <c r="P1" s="1" t="s">
        <v>38</v>
      </c>
      <c r="Q1" s="1"/>
      <c r="R1" s="3"/>
      <c r="S1" s="1" t="s">
        <v>37</v>
      </c>
      <c r="T1" s="1"/>
      <c r="U1" s="3"/>
      <c r="V1" s="1" t="s">
        <v>36</v>
      </c>
      <c r="X1" s="3"/>
      <c r="Y1" s="1" t="s">
        <v>35</v>
      </c>
      <c r="AA1" s="3"/>
      <c r="AC1" s="4" t="s">
        <v>34</v>
      </c>
      <c r="AD1" s="4">
        <v>1</v>
      </c>
      <c r="AE1" s="4">
        <v>2</v>
      </c>
      <c r="AF1" s="4">
        <v>3</v>
      </c>
      <c r="AG1" s="4" t="s">
        <v>33</v>
      </c>
      <c r="AN1" s="5" t="s">
        <v>32</v>
      </c>
      <c r="AO1" s="5" t="s">
        <v>31</v>
      </c>
      <c r="AP1" s="5" t="s">
        <v>30</v>
      </c>
      <c r="AQ1" s="5" t="s">
        <v>29</v>
      </c>
      <c r="AR1" s="5"/>
      <c r="AS1" s="5"/>
      <c r="AU1" s="2" t="str">
        <f>IF(AT1="WKU",((6*0.8)+(0.2*$F$4)),((IF(AT1="CMU",((6*0.8)+(0.2*$F$2)),((IF(AT1="MSU",((6*0.8)+(0.2*$F$3)),((IF(AT1="WIU",((6*0.8)+(0.2*$F$7)),((IF(AT1="SVSU",((6*0.8)+(0.2*$F$8)),((IF(AT1="GVSU",((6*0.8)+(0.2*$F$6)),((IF(AT1="UK",((6*0.8)+(0.2*$F$5)),((IF(AT1="OSU",((6*0.8)+(0.2*$F$9)),((IF(AT1="BGSU",((6*0.8)+(0.2*$F$10)),((IF(AT1="Kent",((6*0.8)+(0.2*$F$11)),((IF(AT1="EMU",((6*0.8)+(0.2*$F$12)),((IF(AT1="Kansas",((6*0.8)+(0.2*$F$14)),((IF(AT1="UWP",((6*0.8)+(0.2*$F$15)),((IF(AT1="Depaul",((6*0.8)+(0.2*$F$13)),((IF(AT1="NSU",((6*0.8)+(0.2*$F$16)),((IF(AT1="Towson",((6*0.8)+(0.2*$F$17)),((IF(AT1="Miami",((6*0.8)+(0.2*$F$20)),((IF(AT1="UN-L",((6*0.8)+(0.2*$F$21)),((IF(AT1="LCC",((6*0.8)+(0.2*$F$18)),((IF(AT1="MBI",((6*0.8)+(0.2*$F$19)),((IF(AT1="UofL",((6*0.8)+(0.2*$F$22)),"TBD")))))))))))))))))))))))))))))))))))))))))))))))))))))))))))))</f>
        <v>TBD</v>
      </c>
      <c r="AW1" s="6" t="str">
        <f t="shared" ref="AW1:AW6" si="0">IF(AV1="WKU",((4*0.8)+(0.2*$F$4)),((IF(AV1="CMU",((4*0.8)+(0.2*$F$2)),((IF(AV1="MSU",((4*0.8)+(0.2*$F$3)),((IF(AV1="WIU",((4*0.8)+(0.2*$F$7)),((IF(AV1="SVSU",((4*0.8)+(0.2*$F$8)),((IF(AV1="GVSU",((4*0.8)+(0.2*$F$6)),((IF(AV1="UK",((4*0.8)+(0.2*$F$5)),((IF(AV1="OSU",((4*0.8)+(0.2*$F$9)),((IF(AV1="BGSU",((4*0.8)+(0.2*$F$10)),((IF(AV1="Kent",((4*0.8)+(0.2*$F$11)),((IF(AV1="EMU",((4*0.8)+(0.2*$F$12)),((IF(AV1="Kansas",((4*0.8)+(0.2*$F$14)),((IF(AV1="UWP",((4*0.8)+(0.2*$F$15)),((IF(AV1="Depaul",((4*0.8)+(0.2*$F$13)),((IF(AV1="NSU",((4*0.8)+(0.2*$F$16)),((IF(AV1="Towson",((4*0.8)+(0.2*$F$17)),((IF(AV1="Miami",((4*0.8)+(0.2*$F$20)),((IF(AV1="UN-L",((4*0.8)+(0.2*$F$21)),((IF(AV1="LCC",((4*0.8)+(0.2*$F$18)),((IF(AV1="MBI",((4*0.8)+(0.2*$F$19)),((IF(AV1="UofL",((4*0.8)+(0.2*$F$22)),"TBD")))))))))))))))))))))))))))))))))))))))))))))))))))))))))))))</f>
        <v>TBD</v>
      </c>
      <c r="AY1" s="6" t="str">
        <f>IF(AX1="WKU",((2*0.8)+(0.2*$F$4)),((IF(AX1="CMU",((2*0.8)+(0.2*$F$2)),((IF(AX1="MSU",((2*0.8)+(0.2*$F$3)),((IF(AX1="WIU",((2*0.8)+(0.2*$F$7)),((IF(AX1="SVSU",((2*0.8)+(0.2*$F$8)),((IF(AX1="GVSU",((2*0.8)+(0.2*$F$6)),((IF(AX1="UK",((2*0.8)+(0.2*$F$5)),((IF(AX1="OSU",((2*0.8)+(0.2*$F$9)),((IF(AX1="BGSU",((2*0.8)+(0.2*$F$10)),((IF(AX1="Kent",((2*0.8)+(0.2*$F$11)),((IF(AX1="EMU",((2*0.8)+(0.2*$F$12)),((IF(AX1="Kansas",((2*0.8)+(0.2*$F$14)),((IF(AX1="UWP",((2*0.8)+(0.2*$F$15)),((IF(AX1="Depaul",((2*0.8)+(0.2*$F$13)),((IF(AX1="NSU",((2*0.8)+(0.2*$F$16)),((IF(AX1="Towson",((2*0.8)+(0.2*$F$17)),((IF(AX1="Miami",((2*0.8)+(0.2*$F$20)),((IF(AX1="UN-L",((2*0.8)+(0.2*$F$21)),((IF(AX1="LCC",((2*0.8)+(0.2*$F$18)),((IF(AX1="MBI",((2*0.8)+(0.2*$F$19)),((IF(AX1="UofL",((2*0.8)+(0.2*$F$22)),"TBD")))))))))))))))))))))))))))))))))))))))))))))))))))))))))))))</f>
        <v>TBD</v>
      </c>
      <c r="BA1" s="6" t="str">
        <f>IF(AZ1="WKU",((0*0.8)+(0.2*$F$4)),((IF(AZ1="CMU",((0*0.8)+(0.2*$F$2)),((IF(AZ1="MSU",((0*0.8)+(0.2*$F$3)),((IF(AZ1="WIU",((0*0.8)+(0.2*$F$7)),((IF(AZ1="SVSU",((0*0.8)+(0.2*$F$8)),((IF(AZ1="GVSU",((0*0.8)+(0.2*$F$6)),((IF(AZ1="UK",((0*0.8)+(0.2*$F$5)),((IF(AZ1="OSU",((0*0.8)+(0.2*$F$9)),((IF(AZ1="BGSU",((0*0.8)+(0.2*$F$10)),((IF(AZ1="Kent",((0*0.8)+(0.2*$F$11)),((IF(AZ1="EMU",((0*0.8)+(0.2*$F$12)),((IF(AZ1="Kansas",((0*0.8)+(0.2*$F$14)),((IF(AZ1="UWP",((0*0.8)+(0.2*$F$15)),((IF(AZ1="Depaul",((0*0.8)+(0.2*$F$13)),((IF(AZ1="NSU",((0*0.8)+(0.2*$F$16)),((IF(AZ1="Towson",((0*0.8)+(0.2*$F$17)),((IF(AZ1="Miami",((0*0.8)+(0.2*$F$20)),((IF(AZ1="UN-L",((0*0.8)+(0.2*$F$21)),((IF(AZ1="LCC",((0*0.8)+(0.2*$F$18)),((IF(AZ1="MBI",((0*0.8)+(0.2*$F$19)),((IF(AZ1="UofL",((0*0.8)+(0.2*$F$22)),"TBD")))))))))))))))))))))))))))))))))))))))))))))))))))))))))))))</f>
        <v>TBD</v>
      </c>
      <c r="BB1" s="7"/>
      <c r="BE1" s="8">
        <v>1462.375</v>
      </c>
      <c r="BF1" s="1"/>
      <c r="BG1" s="3"/>
      <c r="BH1" s="8">
        <v>1462.4270833333333</v>
      </c>
      <c r="BI1" s="1"/>
      <c r="BJ1" s="3"/>
      <c r="BK1" s="8">
        <v>1462.4791666666667</v>
      </c>
      <c r="BL1" s="1"/>
      <c r="BM1" s="3"/>
      <c r="BN1" s="8">
        <v>1462.53125</v>
      </c>
      <c r="BO1" s="1"/>
      <c r="BP1" s="3"/>
      <c r="BQ1" s="8">
        <v>1462.0833333333333</v>
      </c>
      <c r="BR1" s="1"/>
      <c r="BS1" s="3"/>
      <c r="BT1" s="8">
        <v>1462.1458333333333</v>
      </c>
      <c r="BV1" s="3"/>
      <c r="BW1" s="1" t="s">
        <v>28</v>
      </c>
    </row>
    <row r="2" spans="1:75" ht="12" thickTop="1" x14ac:dyDescent="0.2">
      <c r="A2" s="5">
        <v>1</v>
      </c>
      <c r="B2" s="9" t="s">
        <v>27</v>
      </c>
      <c r="C2" s="5">
        <v>11</v>
      </c>
      <c r="D2" s="5">
        <v>1</v>
      </c>
      <c r="E2" s="5">
        <v>0</v>
      </c>
      <c r="F2" s="5">
        <f t="shared" ref="F2:F22" si="1">(C2*2)+(E2*1)</f>
        <v>22</v>
      </c>
      <c r="G2" s="10">
        <f t="shared" ref="G2:G22" si="2">IF(C2+D2+E2=0,"No Games Played",(C2+(E2*0.5))/(C2+D2+E2))</f>
        <v>0.91666666666666663</v>
      </c>
      <c r="J2" s="11" t="s">
        <v>22</v>
      </c>
      <c r="K2" s="11" t="s">
        <v>27</v>
      </c>
      <c r="L2" s="11" t="s">
        <v>15</v>
      </c>
      <c r="M2" s="11" t="s">
        <v>14</v>
      </c>
      <c r="P2" s="8">
        <v>1462.4166666666667</v>
      </c>
      <c r="Q2" s="8"/>
      <c r="R2" s="12"/>
      <c r="S2" s="8">
        <v>1462.4166666666667</v>
      </c>
      <c r="T2" s="8"/>
      <c r="U2" s="12"/>
      <c r="V2" s="8">
        <v>1462.4375</v>
      </c>
      <c r="X2" s="12"/>
      <c r="Y2" s="8">
        <v>1462.4375</v>
      </c>
      <c r="AA2" s="12"/>
      <c r="AC2" s="13" t="str">
        <f>$J$9</f>
        <v>WIU</v>
      </c>
      <c r="AD2" s="14">
        <f>IF($Q$7&gt;$Q$6,2,0)</f>
        <v>2</v>
      </c>
      <c r="AE2" s="14">
        <f>IF($Q$12&gt;$Q$13,2,0)</f>
        <v>2</v>
      </c>
      <c r="AF2" s="14">
        <f>IF($Q$21&gt;$Q$22,2,0)</f>
        <v>0</v>
      </c>
      <c r="AG2" s="15">
        <f>$AD$2+$AE$2+$AF$2</f>
        <v>4</v>
      </c>
      <c r="AN2" s="2" t="str">
        <f>IF(AG2=6,AC2,(IF(AG3=6,AC3,(IF(AG4=6,AC4,(IF(AG5=6,AC5,IF(AG6=6,AC6))))))))</f>
        <v>MSU</v>
      </c>
      <c r="AO2" s="2" t="str">
        <f>IF(AG2=4,AC2,(IF(AG3=4,AC3,(IF(AG4=4,AC4,(IF(AG5=4,AC5,IF(AG6=4,AC6))))))))</f>
        <v>WIU</v>
      </c>
      <c r="AP2" s="2" t="str">
        <f>IF(AG6=2,AC6,(IF(AG7=2,AC7,(IF(AG8=2,AC8,(IF(AG9=2,AC9,IF(AG10=2,AC10))))))))</f>
        <v>MBI</v>
      </c>
      <c r="AQ2" s="2" t="str">
        <f>IF(AG2=0,AC2,(IF(AG3=0,AC3,(IF(AG4=0,AC4,(IF(AG5=0,AC5,IF(AG6=0,AC6))))))))</f>
        <v>UofL</v>
      </c>
      <c r="AT2" s="2" t="str">
        <f>$AN$2</f>
        <v>MSU</v>
      </c>
      <c r="AU2" s="2">
        <f>IF(AT2="WKU",((6*0.8)+(0.2*$F$4)),((IF(AT2="CMU",((6*0.8)+(0.2*$F$2)),((IF(AT2="MSU",((6*0.8)+(0.2*$F$3)),((IF(AT2="WIU",((6*0.8)+(0.2*$F$7)),((IF(AT2="SVSU",((6*0.8)+(0.2*$F$8)),((IF(AT2="GVSU",((6*0.8)+(0.2*$F$6)),((IF(AT2="UK",((6*0.8)+(0.2*$F$5)),((IF(AT2="OSU",((6*0.8)+(0.2*$F$9)),((IF(AT2="BGSU",((6*0.8)+(0.2*$F$10)),((IF(AT2="Kent",((6*0.8)+(0.2*$F$11)),((IF(AT2="EMU",((6*0.8)+(0.2*$F$12)),((IF(AT2="Kansas",((6*0.8)+(0.2*$F$14)),((IF(AT2="UWP",((6*0.8)+(0.2*$F$15)),((IF(AT2="Depaul",((6*0.8)+(0.2*$F$13)),((IF(AT2="NSU",((6*0.8)+(0.2*$F$16)),((IF(AT2="Towson",((6*0.8)+(0.2*$F$17)),((IF(AT2="Miami",((6*0.8)+(0.2*$F$20)),((IF(AT2="UN-L",((6*0.8)+(0.2*$F$21)),((IF(AT2="LCC",((6*0.8)+(0.2*$F$18)),((IF(AT2="MBI",((6*0.8)+(0.2*$F$19)),((IF(AT2="UofL",((6*0.8)+(0.2*$F$22)),"TBD")))))))))))))))))))))))))))))))))))))))))))))))))))))))))))))</f>
        <v>8.6000000000000014</v>
      </c>
      <c r="AV2" s="2" t="str">
        <f>$AO$2</f>
        <v>WIU</v>
      </c>
      <c r="AW2" s="6">
        <f t="shared" si="0"/>
        <v>6</v>
      </c>
      <c r="AX2" s="2" t="str">
        <f>AP2</f>
        <v>MBI</v>
      </c>
      <c r="AY2" s="6">
        <v>2.4</v>
      </c>
      <c r="AZ2" s="2" t="str">
        <f>AQ2</f>
        <v>UofL</v>
      </c>
      <c r="BA2" s="6">
        <f>IF(AZ2="WKU",((0*0.8)+(0.2*$F$4)),((IF(AZ2="CMU",((0*0.8)+(0.2*$F$2)),((IF(AZ2="MSU",((0*0.8)+(0.2*$F$3)),((IF(AZ2="WIU",((0*0.8)+(0.2*$F$7)),((IF(AZ2="SVSU",((0*0.8)+(0.2*$F$8)),((IF(AZ2="GVSU",((0*0.8)+(0.2*$F$6)),((IF(AZ2="UK",((0*0.8)+(0.2*$F$5)),((IF(AZ2="OSU",((0*0.8)+(0.2*$F$9)),((IF(AZ2="BGSU",((0*0.8)+(0.2*$F$10)),((IF(AZ2="Kent",((0*0.8)+(0.2*$F$11)),((IF(AZ2="EMU",((0*0.8)+(0.2*$F$12)),((IF(AZ2="Kansas",((0*0.8)+(0.2*$F$14)),((IF(AZ2="UWP",((0*0.8)+(0.2*$F$15)),((IF(AZ2="Depaul",((0*0.8)+(0.2*$F$13)),((IF(AZ2="NSU",((0*0.8)+(0.2*$F$16)),((IF(AZ2="Towson",((0*0.8)+(0.2*$F$17)),((IF(AZ2="Miami",((0*0.8)+(0.2*$F$20)),((IF(AZ2="UN-L",((0*0.8)+(0.2*$F$21)),((IF(AZ2="LCC",((0*0.8)+(0.2*$F$18)),((IF(AZ2="MBI",((0*0.8)+(0.2*$F$19)),((IF(AZ2="UofL",((0*0.8)+(0.2*$F$22)),"TBD")))))))))))))))))))))))))))))))))))))))))))))))))))))))))))))</f>
        <v>0</v>
      </c>
      <c r="BB2" s="16"/>
      <c r="BC2" s="2">
        <v>1</v>
      </c>
      <c r="BD2" s="2" t="s">
        <v>27</v>
      </c>
      <c r="BE2" s="2" t="str">
        <f>BD17</f>
        <v>UWP</v>
      </c>
      <c r="BF2" s="2">
        <v>4</v>
      </c>
      <c r="BG2" s="16"/>
      <c r="BH2" s="2" t="str">
        <f>BD2</f>
        <v>CMU</v>
      </c>
      <c r="BI2" s="2">
        <v>1</v>
      </c>
      <c r="BJ2" s="16"/>
      <c r="BK2" s="2" t="str">
        <f>BD9</f>
        <v>OSU</v>
      </c>
      <c r="BL2" s="2">
        <v>1</v>
      </c>
      <c r="BM2" s="16"/>
      <c r="BN2" s="2" t="str">
        <f>IF(BI2&gt;BI3,BH2,(IF(BI3&gt;BI2,BH3)))</f>
        <v>CMU</v>
      </c>
      <c r="BO2" s="2">
        <v>2</v>
      </c>
      <c r="BP2" s="16"/>
      <c r="BQ2" s="2" t="str">
        <f>IF(BO2&gt;BO3,BN2,IF(BO3&gt;BO2,BN3))</f>
        <v>CMU</v>
      </c>
      <c r="BR2" s="2">
        <v>2</v>
      </c>
      <c r="BS2" s="16"/>
      <c r="BT2" s="2" t="str">
        <f>IF(BR2&gt;BR3,BQ2,(IF(BR3&gt;BR2,BQ3)))</f>
        <v>CMU</v>
      </c>
      <c r="BU2" s="2">
        <v>2</v>
      </c>
      <c r="BV2" s="16"/>
      <c r="BW2" s="2" t="str">
        <f>IF(BU2&gt;BU3,BT2,(IF(BU3&gt;BU2,BT3)))</f>
        <v>CMU</v>
      </c>
    </row>
    <row r="3" spans="1:75" x14ac:dyDescent="0.2">
      <c r="A3" s="5">
        <v>2</v>
      </c>
      <c r="B3" s="17" t="s">
        <v>25</v>
      </c>
      <c r="C3" s="5">
        <v>9</v>
      </c>
      <c r="D3" s="5">
        <v>4</v>
      </c>
      <c r="E3" s="5">
        <v>1</v>
      </c>
      <c r="F3" s="5">
        <f t="shared" si="1"/>
        <v>19</v>
      </c>
      <c r="G3" s="10">
        <f t="shared" si="2"/>
        <v>0.6785714285714286</v>
      </c>
      <c r="J3" s="11" t="s">
        <v>21</v>
      </c>
      <c r="K3" s="11" t="s">
        <v>25</v>
      </c>
      <c r="L3" s="11" t="s">
        <v>10</v>
      </c>
      <c r="M3" s="11" t="s">
        <v>13</v>
      </c>
      <c r="P3" s="2" t="s">
        <v>26</v>
      </c>
      <c r="R3" s="16"/>
      <c r="U3" s="16"/>
      <c r="V3" s="2" t="str">
        <f>J13</f>
        <v>MBI</v>
      </c>
      <c r="X3" s="16"/>
      <c r="Y3" s="2" t="str">
        <f>M5</f>
        <v>Miami</v>
      </c>
      <c r="Z3" s="2">
        <v>1</v>
      </c>
      <c r="AA3" s="16"/>
      <c r="AC3" s="13" t="str">
        <f>$J$10</f>
        <v>MSU</v>
      </c>
      <c r="AD3" s="14">
        <f>IF($W$4&gt;$W$3,2,0)</f>
        <v>2</v>
      </c>
      <c r="AE3" s="14">
        <f>IF($Q$9&gt;$Q$10,2,0)</f>
        <v>2</v>
      </c>
      <c r="AF3" s="14">
        <f>IF($Q$22&gt;$Q$21,2,0)</f>
        <v>2</v>
      </c>
      <c r="AG3" s="18">
        <f>AD3+AE3+AF3</f>
        <v>6</v>
      </c>
      <c r="AN3" s="2" t="str">
        <f>IF(AG8=6,AC8,(IF(AG9=6,AC9,(IF(AG10=6,AC10,(IF(AG11=6,AC11)))))))</f>
        <v>CMU</v>
      </c>
      <c r="AO3" s="2" t="str">
        <f>IF(AG3=4,AC3,(IF(AG4=4,AC4,(IF(AG5=4,AC5,(IF(AG6=4,AC6,IF(AG7=4,AC7))))))))</f>
        <v>Miami</v>
      </c>
      <c r="AP3" s="2" t="str">
        <f>IF(AG7=2,AC7,(IF(AG8=2,AC8,(IF(AG9=2,AC9,(IF(AG10=2,AC10,IF(AG11=2,AC11))))))))</f>
        <v>Kent</v>
      </c>
      <c r="AQ3" s="2" t="str">
        <f>IF(AG11=0,AC11,(IF(AG12=0,AC12,(IF(AG13=0,AC13,(IF(AG14=0,AC14,IF(AG15=0,AC15))))))))</f>
        <v>UWP</v>
      </c>
      <c r="AT3" s="2" t="str">
        <f>$AN$3</f>
        <v>CMU</v>
      </c>
      <c r="AU3" s="2">
        <f>IF(AT3="WKU",((6*0.8)+(0.2*$F$4)),((IF(AT3="CMU",((6*0.8)+(0.2*$F$2)),((IF(AT3="MSU",((6*0.8)+(0.2*$F$3)),((IF(AT3="WIU",((6*0.8)+(0.2*$F$7)),((IF(AT3="SVSU",((6*0.8)+(0.2*$F$8)),((IF(AT3="GVSU",((6*0.8)+(0.2*$F$6)),((IF(AT3="UK",((6*0.8)+(0.2*$F$5)),((IF(AT3="OSU",((6*0.8)+(0.2*$F$9)),((IF(AT3="BGSU",((6*0.8)+(0.2*$F$10)),((IF(AT3="Kent",((6*0.8)+(0.2*$F$11)),((IF(AT3="EMU",((6*0.8)+(0.2*$F$12)),((IF(AT3="Kansas",((6*0.8)+(0.2*$F$14)),((IF(AT3="UWP",((6*0.8)+(0.2*$F$15)),((IF(AT3="Depaul",((6*0.8)+(0.2*$F$13)),((IF(AT3="NSU",((6*0.8)+(0.2*$F$16)),((IF(AT3="Towson",((6*0.8)+(0.2*$F$17)),((IF(AT3="Miami",((6*0.8)+(0.2*$F$20)),((IF(AT3="UN-L",((6*0.8)+(0.2*$F$21)),((IF(AT3="LCC",((6*0.8)+(0.2*$F$18)),((IF(AT3="MBI",((6*0.8)+(0.2*$F$19)),((IF(AT3="UofL",((6*0.8)+(0.2*$F$22)),"TBD")))))))))))))))))))))))))))))))))))))))))))))))))))))))))))))</f>
        <v>9.2000000000000011</v>
      </c>
      <c r="AV3" s="2" t="str">
        <f>AO3</f>
        <v>Miami</v>
      </c>
      <c r="AW3" s="6">
        <f t="shared" si="0"/>
        <v>3.2</v>
      </c>
      <c r="AX3" s="2" t="str">
        <f>AP3</f>
        <v>Kent</v>
      </c>
      <c r="AY3" s="6">
        <f>IF(AX3="WKU",((2*0.8)+(0.2*$F$4)),((IF(AX3="CMU",((2*0.8)+(0.2*$F$2)),((IF(AX3="MSU",((2*0.8)+(0.2*$F$3)),((IF(AX3="WIU",((2*0.8)+(0.2*$F$7)),((IF(AX3="SVSU",((2*0.8)+(0.2*$F$8)),((IF(AX3="GVSU",((2*0.8)+(0.2*$F$6)),((IF(AX3="UK",((2*0.8)+(0.2*$F$5)),((IF(AX3="OSU",((2*0.8)+(0.2*$F$9)),((IF(AX3="BGSU",((2*0.8)+(0.2*$F$10)),((IF(AX3="Kent",((2*0.8)+(0.2*$F$11)),((IF(AX3="EMU",((2*0.8)+(0.2*$F$12)),((IF(AX3="Kansas",((2*0.8)+(0.2*$F$14)),((IF(AX3="UWP",((2*0.8)+(0.2*$F$15)),((IF(AX3="Depaul",((2*0.8)+(0.2*$F$13)),((IF(AX3="NSU",((2*0.8)+(0.2*$F$16)),((IF(AX3="Towson",((2*0.8)+(0.2*$F$17)),((IF(AX3="Miami",((2*0.8)+(0.2*$F$20)),((IF(AX3="UN-L",((2*0.8)+(0.2*$F$21)),((IF(AX3="LCC",((2*0.8)+(0.2*$F$18)),((IF(AX3="MBI",((2*0.8)+(0.2*$F$19)),((IF(AX3="UofL",((2*0.8)+(0.2*$F$22)),"TBD")))))))))))))))))))))))))))))))))))))))))))))))))))))))))))))</f>
        <v>2.4000000000000004</v>
      </c>
      <c r="AZ3" s="2" t="str">
        <f>AQ3</f>
        <v>UWP</v>
      </c>
      <c r="BA3" s="6">
        <f>IF(AZ3="WKU",((0*0.8)+(0.2*$F$4)),((IF(AZ3="CMU",((0*0.8)+(0.2*$F$2)),((IF(AZ3="MSU",((0*0.8)+(0.2*$F$3)),((IF(AZ3="WIU",((0*0.8)+(0.2*$F$7)),((IF(AZ3="SVSU",((0*0.8)+(0.2*$F$8)),((IF(AZ3="GVSU",((0*0.8)+(0.2*$F$6)),((IF(AZ3="UK",((0*0.8)+(0.2*$F$5)),((IF(AZ3="OSU",((0*0.8)+(0.2*$F$9)),((IF(AZ3="BGSU",((0*0.8)+(0.2*$F$10)),((IF(AZ3="Kent",((0*0.8)+(0.2*$F$11)),((IF(AZ3="EMU",((0*0.8)+(0.2*$F$12)),((IF(AZ3="Kansas",((0*0.8)+(0.2*$F$14)),((IF(AZ3="UWP",((0*0.8)+(0.2*$F$15)),((IF(AZ3="Depaul",((0*0.8)+(0.2*$F$13)),((IF(AZ3="NSU",((0*0.8)+(0.2*$F$16)),((IF(AZ3="Towson",((0*0.8)+(0.2*$F$17)),((IF(AZ3="Miami",((0*0.8)+(0.2*$F$20)),((IF(AZ3="UN-L",((0*0.8)+(0.2*$F$21)),((IF(AZ3="LCC",((0*0.8)+(0.2*$F$18)),((IF(AZ3="MBI",((0*0.8)+(0.2*$F$19)),((IF(AZ3="UofL",((0*0.8)+(0.2*$F$22)),"TBD")))))))))))))))))))))))))))))))))))))))))))))))))))))))))))))</f>
        <v>0.4</v>
      </c>
      <c r="BB3" s="16"/>
      <c r="BC3" s="2">
        <v>2</v>
      </c>
      <c r="BD3" s="2" t="s">
        <v>25</v>
      </c>
      <c r="BE3" s="2" t="str">
        <f>BD18</f>
        <v>UofL</v>
      </c>
      <c r="BF3" s="2">
        <v>2</v>
      </c>
      <c r="BG3" s="16"/>
      <c r="BH3" s="2" t="str">
        <f>IF(BF2&gt;BF3,BE2,(IF(BF3&gt;BF2,BE3)))</f>
        <v>UWP</v>
      </c>
      <c r="BI3" s="2">
        <v>0</v>
      </c>
      <c r="BJ3" s="16"/>
      <c r="BK3" s="2" t="str">
        <f>BD10</f>
        <v>Miami</v>
      </c>
      <c r="BM3" s="16"/>
      <c r="BN3" s="2" t="str">
        <f>IF(BL2&gt;BL3,BK2,(IF(BL3&gt;BL2,BK3)))</f>
        <v>OSU</v>
      </c>
      <c r="BO3" s="2">
        <v>1</v>
      </c>
      <c r="BP3" s="16"/>
      <c r="BQ3" s="2" t="str">
        <f>IF(BO5&gt;BO6,BN5,(IF(BO6&gt;BO5,BN6)))</f>
        <v>SVSU</v>
      </c>
      <c r="BR3" s="2">
        <v>1</v>
      </c>
      <c r="BS3" s="16"/>
      <c r="BT3" s="2" t="str">
        <f>IF(BR5&gt;BR6,BQ5,(IF(BR6&gt;BR5,BQ6)))</f>
        <v>GVSU</v>
      </c>
      <c r="BU3" s="2">
        <v>1</v>
      </c>
      <c r="BV3" s="16"/>
      <c r="BW3" s="19"/>
    </row>
    <row r="4" spans="1:75" x14ac:dyDescent="0.2">
      <c r="A4" s="5">
        <v>3</v>
      </c>
      <c r="B4" s="20" t="s">
        <v>22</v>
      </c>
      <c r="C4" s="5">
        <v>8</v>
      </c>
      <c r="D4" s="5">
        <v>2</v>
      </c>
      <c r="E4" s="5">
        <v>1</v>
      </c>
      <c r="F4" s="5">
        <f t="shared" si="1"/>
        <v>17</v>
      </c>
      <c r="G4" s="10">
        <f t="shared" si="2"/>
        <v>0.77272727272727271</v>
      </c>
      <c r="J4" s="11" t="s">
        <v>0</v>
      </c>
      <c r="K4" s="11" t="s">
        <v>23</v>
      </c>
      <c r="L4" s="11" t="s">
        <v>7</v>
      </c>
      <c r="M4" s="11" t="s">
        <v>11</v>
      </c>
      <c r="R4" s="16"/>
      <c r="S4" s="2" t="s">
        <v>24</v>
      </c>
      <c r="U4" s="16"/>
      <c r="V4" s="2" t="str">
        <f>J10</f>
        <v>MSU</v>
      </c>
      <c r="W4" s="2">
        <v>1</v>
      </c>
      <c r="X4" s="16"/>
      <c r="Y4" s="2" t="str">
        <f>J4</f>
        <v>UofL</v>
      </c>
      <c r="AA4" s="16"/>
      <c r="AC4" s="13" t="str">
        <f>$J$11</f>
        <v>UofL</v>
      </c>
      <c r="AD4" s="14">
        <f>IF($Z$4&gt;$Z$3,2,0)</f>
        <v>0</v>
      </c>
      <c r="AE4" s="14">
        <f>IF($Q$6&gt;$Q$7,2,0)</f>
        <v>0</v>
      </c>
      <c r="AF4" s="14">
        <f>IF($Q$10&gt;$Q$9,2,0)</f>
        <v>0</v>
      </c>
      <c r="AG4" s="18">
        <f>AD4+AE4+AF4</f>
        <v>0</v>
      </c>
      <c r="AN4" s="2" t="str">
        <f>IF(AG13=6,AC13,(IF(AG14=6,AC14,(IF(AG15=6,AC15,(IF(AG16=6,AC16)))))))</f>
        <v>SVSU</v>
      </c>
      <c r="AO4" s="2" t="str">
        <f>IF(AG9=4,AC9,(IF(AG10=4,AC10,(IF(AG11=4,AC11,(IF(AG12=4,AC12,IF(AG13=4,AC13))))))))</f>
        <v>UK</v>
      </c>
      <c r="AP4" s="2" t="str">
        <f>IF(AG14=2,AC14,(IF(AG15=2,AC15,(IF(AG16=2,AC16,(IF(AG17=2,AC17,IF(AG18=2,AC18))))))))</f>
        <v>BGSU</v>
      </c>
      <c r="AQ4" s="2" t="str">
        <f>IF(AG15=0,AC15,(IF(AG16=0,AC16,(IF(AG17=0,AC17,(IF(AG18=0,AC18,IF(AG19=0,AC19))))))))</f>
        <v>Kansas</v>
      </c>
      <c r="AT4" s="2" t="str">
        <f>$AN$4</f>
        <v>SVSU</v>
      </c>
      <c r="AU4" s="2">
        <f>IF(AT4="WKU",((6*0.8)+(0.2*$F$4)),((IF(AT4="CMU",((6*0.8)+(0.2*$F$2)),((IF(AT4="MSU",((6*0.8)+(0.2*$F$3)),((IF(AT4="WIU",((6*0.8)+(0.2*$F$7)),((IF(AT4="SVSU",((6*0.8)+(0.2*$F$8)),((IF(AT4="GVSU",((6*0.8)+(0.2*$F$6)),((IF(AT4="UK",((6*0.8)+(0.2*$F$5)),((IF(AT4="OSU",((6*0.8)+(0.2*$F$9)),((IF(AT4="BGSU",((6*0.8)+(0.2*$F$10)),((IF(AT4="Kent",((6*0.8)+(0.2*$F$11)),((IF(AT4="EMU",((6*0.8)+(0.2*$F$12)),((IF(AT4="Kansas",((6*0.8)+(0.2*$F$14)),((IF(AT4="UWP",((6*0.8)+(0.2*$F$15)),((IF(AT4="Depaul",((6*0.8)+(0.2*$F$13)),((IF(AT4="NSU",((6*0.8)+(0.2*$F$16)),((IF(AT4="Towson",((6*0.8)+(0.2*$F$17)),((IF(AT4="Miami",((6*0.8)+(0.2*$F$20)),((IF(AT4="UN-L",((6*0.8)+(0.2*$F$21)),((IF(AT4="LCC",((6*0.8)+(0.2*$F$18)),((IF(AT4="MBI",((6*0.8)+(0.2*$F$19)),((IF(AT4="UofL",((6*0.8)+(0.2*$F$22)),"TBD")))))))))))))))))))))))))))))))))))))))))))))))))))))))))))))</f>
        <v>7.6000000000000014</v>
      </c>
      <c r="AV4" s="2" t="str">
        <f>AO4</f>
        <v>UK</v>
      </c>
      <c r="AW4" s="6">
        <f t="shared" si="0"/>
        <v>6.4</v>
      </c>
      <c r="AX4" s="2" t="str">
        <f>AP4</f>
        <v>BGSU</v>
      </c>
      <c r="AY4" s="6">
        <f>IF(AX4="WKU",((2*0.8)+(0.2*$F$4)),((IF(AX4="CMU",((2*0.8)+(0.2*$F$2)),((IF(AX4="MSU",((2*0.8)+(0.2*$F$3)),((IF(AX4="WIU",((2*0.8)+(0.2*$F$7)),((IF(AX4="SVSU",((2*0.8)+(0.2*$F$8)),((IF(AX4="GVSU",((2*0.8)+(0.2*$F$6)),((IF(AX4="UK",((2*0.8)+(0.2*$F$5)),((IF(AX4="OSU",((2*0.8)+(0.2*$F$9)),((IF(AX4="BGSU",((2*0.8)+(0.2*$F$10)),((IF(AX4="Kent",((2*0.8)+(0.2*$F$11)),((IF(AX4="EMU",((2*0.8)+(0.2*$F$12)),((IF(AX4="Kansas",((2*0.8)+(0.2*$F$14)),((IF(AX4="UWP",((2*0.8)+(0.2*$F$15)),((IF(AX4="Depaul",((2*0.8)+(0.2*$F$13)),((IF(AX4="NSU",((2*0.8)+(0.2*$F$16)),((IF(AX4="Towson",((2*0.8)+(0.2*$F$17)),((IF(AX4="Miami",((2*0.8)+(0.2*$F$20)),((IF(AX4="UN-L",((2*0.8)+(0.2*$F$21)),((IF(AX4="LCC",((2*0.8)+(0.2*$F$18)),((IF(AX4="MBI",((2*0.8)+(0.2*$F$19)),((IF(AX4="UofL",((2*0.8)+(0.2*$F$22)),"TBD")))))))))))))))))))))))))))))))))))))))))))))))))))))))))))))</f>
        <v>3.2</v>
      </c>
      <c r="AZ4" s="2" t="str">
        <f>AQ4</f>
        <v>Kansas</v>
      </c>
      <c r="BA4" s="6">
        <f>IF(AZ4="WKU",((0*0.8)+(0.2*$F$4)),((IF(AZ4="CMU",((0*0.8)+(0.2*$F$2)),((IF(AZ4="MSU",((0*0.8)+(0.2*$F$3)),((IF(AZ4="WIU",((0*0.8)+(0.2*$F$7)),((IF(AZ4="SVSU",((0*0.8)+(0.2*$F$8)),((IF(AZ4="GVSU",((0*0.8)+(0.2*$F$6)),((IF(AZ4="UK",((0*0.8)+(0.2*$F$5)),((IF(AZ4="OSU",((0*0.8)+(0.2*$F$9)),((IF(AZ4="BGSU",((0*0.8)+(0.2*$F$10)),((IF(AZ4="Kent",((0*0.8)+(0.2*$F$11)),((IF(AZ4="EMU",((0*0.8)+(0.2*$F$12)),((IF(AZ4="Kansas",((0*0.8)+(0.2*$F$14)),((IF(AZ4="UWP",((0*0.8)+(0.2*$F$15)),((IF(AZ4="Depaul",((0*0.8)+(0.2*$F$13)),((IF(AZ4="NSU",((0*0.8)+(0.2*$F$16)),((IF(AZ4="Towson",((0*0.8)+(0.2*$F$17)),((IF(AZ4="Miami",((0*0.8)+(0.2*$F$20)),((IF(AZ4="UN-L",((0*0.8)+(0.2*$F$21)),((IF(AZ4="LCC",((0*0.8)+(0.2*$F$18)),((IF(AZ4="MBI",((0*0.8)+(0.2*$F$19)),((IF(AZ4="UofL",((0*0.8)+(0.2*$F$22)),"TBD")))))))))))))))))))))))))))))))))))))))))))))))))))))))))))))</f>
        <v>0.4</v>
      </c>
      <c r="BB4" s="16"/>
      <c r="BC4" s="2">
        <v>3</v>
      </c>
      <c r="BD4" s="2" t="s">
        <v>23</v>
      </c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</row>
    <row r="5" spans="1:75" x14ac:dyDescent="0.2">
      <c r="A5" s="5">
        <v>4</v>
      </c>
      <c r="B5" s="21" t="s">
        <v>21</v>
      </c>
      <c r="C5" s="5">
        <v>8</v>
      </c>
      <c r="D5" s="5">
        <v>5</v>
      </c>
      <c r="E5" s="5">
        <v>0</v>
      </c>
      <c r="F5" s="5">
        <f t="shared" si="1"/>
        <v>16</v>
      </c>
      <c r="G5" s="10">
        <f t="shared" si="2"/>
        <v>0.61538461538461542</v>
      </c>
      <c r="J5" s="11" t="s">
        <v>8</v>
      </c>
      <c r="K5" s="11" t="s">
        <v>20</v>
      </c>
      <c r="L5" s="11" t="s">
        <v>5</v>
      </c>
      <c r="M5" s="11" t="s">
        <v>2</v>
      </c>
      <c r="O5" s="22"/>
      <c r="P5" s="8">
        <v>1462.4895833333333</v>
      </c>
      <c r="Q5" s="8"/>
      <c r="R5" s="12"/>
      <c r="S5" s="8">
        <v>1462.4895833333333</v>
      </c>
      <c r="T5" s="8"/>
      <c r="U5" s="12"/>
      <c r="V5" s="8">
        <v>1462.4895833333333</v>
      </c>
      <c r="X5" s="12"/>
      <c r="Y5" s="8">
        <v>1462.4895833333333</v>
      </c>
      <c r="AA5" s="12"/>
      <c r="AC5" s="13" t="str">
        <f>$J$12</f>
        <v>Miami</v>
      </c>
      <c r="AD5" s="14">
        <f>IF($Z$3&gt;$Z$4,2,0)</f>
        <v>2</v>
      </c>
      <c r="AE5" s="14">
        <f>IF($Q$13&gt;$Q$12,2,0)</f>
        <v>0</v>
      </c>
      <c r="AF5" s="14">
        <f>IF($Q$19&gt;$Q$18,2,0)</f>
        <v>2</v>
      </c>
      <c r="AG5" s="18">
        <f>AD5+AE5+AF5</f>
        <v>4</v>
      </c>
      <c r="AN5" s="2" t="str">
        <f>IF(AG18=6,AC18,(IF(AG19=6,AC19,(IF(AG20=6,AC20,(IF(AG21=6,AC21)))))))</f>
        <v>GVSU</v>
      </c>
      <c r="AO5" s="2" t="str">
        <f>IF(AG10=4,AC10,(IF(AG11=4,AC11,(IF(AG12=4,AC12,(IF(AG13=4,AC13,IF(AG14=4,AC14))))))))</f>
        <v>WKU</v>
      </c>
      <c r="AP5" s="2" t="str">
        <f>IF(AG15=2,AC15,(IF(AG16=2,AC16,(IF(AG17=2,AC17,(IF(AG18=2,AC18,IF(AG19=2,AC19))))))))</f>
        <v>Depaul</v>
      </c>
      <c r="AQ5" s="2" t="str">
        <f>IF(AG21=0,AC21,(IF(AG22=0,AC22,(IF(AG23=0,AC23,(IF(AG24=0,AC24,IF(AG25=0,AC25))))))))</f>
        <v>NSU</v>
      </c>
      <c r="AT5" s="2" t="str">
        <f>$AN$5</f>
        <v>GVSU</v>
      </c>
      <c r="AU5" s="2">
        <f>IF(AT5="WKU",((6*0.8)+(0.2*$F$4)),((IF(AT5="CMU",((6*0.8)+(0.2*$F$2)),((IF(AT5="MSU",((6*0.8)+(0.2*$F$3)),((IF(AT5="WIU",((6*0.8)+(0.2*$F$7)),((IF(AT5="SVSU",((6*0.8)+(0.2*$F$8)),((IF(AT5="GVSU",((6*0.8)+(0.2*$F$6)),((IF(AT5="UK",((6*0.8)+(0.2*$F$5)),((IF(AT5="OSU",((6*0.8)+(0.2*$F$9)),((IF(AT5="BGSU",((6*0.8)+(0.2*$F$10)),((IF(AT5="Kent",((6*0.8)+(0.2*$F$11)),((IF(AT5="EMU",((6*0.8)+(0.2*$F$12)),((IF(AT5="Kansas",((6*0.8)+(0.2*$F$14)),((IF(AT5="UWP",((6*0.8)+(0.2*$F$15)),((IF(AT5="Depaul",((6*0.8)+(0.2*$F$13)),((IF(AT5="NSU",((6*0.8)+(0.2*$F$16)),((IF(AT5="Towson",((6*0.8)+(0.2*$F$17)),((IF(AT5="Miami",((6*0.8)+(0.2*$F$20)),((IF(AT5="UN-L",((6*0.8)+(0.2*$F$21)),((IF(AT5="LCC",((6*0.8)+(0.2*$F$18)),((IF(AT5="MBI",((6*0.8)+(0.2*$F$19)),((IF(AT5="UofL",((6*0.8)+(0.2*$F$22)),"TBD")))))))))))))))))))))))))))))))))))))))))))))))))))))))))))))</f>
        <v>7.6000000000000014</v>
      </c>
      <c r="AV5" s="2" t="str">
        <f>AO5</f>
        <v>WKU</v>
      </c>
      <c r="AW5" s="6">
        <f t="shared" si="0"/>
        <v>6.6000000000000005</v>
      </c>
      <c r="AX5" s="2" t="str">
        <f>AP5</f>
        <v>Depaul</v>
      </c>
      <c r="AY5" s="6">
        <f>IF(AX5="WKU",((2*0.8)+(0.2*$F$4)),((IF(AX5="CMU",((2*0.8)+(0.2*$F$2)),((IF(AX5="MSU",((2*0.8)+(0.2*$F$3)),((IF(AX5="WIU",((2*0.8)+(0.2*$F$7)),((IF(AX5="SVSU",((2*0.8)+(0.2*$F$8)),((IF(AX5="GVSU",((2*0.8)+(0.2*$F$6)),((IF(AX5="UK",((2*0.8)+(0.2*$F$5)),((IF(AX5="OSU",((2*0.8)+(0.2*$F$9)),((IF(AX5="BGSU",((2*0.8)+(0.2*$F$10)),((IF(AX5="Kent",((2*0.8)+(0.2*$F$11)),((IF(AX5="EMU",((2*0.8)+(0.2*$F$12)),((IF(AX5="Kansas",((2*0.8)+(0.2*$F$14)),((IF(AX5="UWP",((2*0.8)+(0.2*$F$15)),((IF(AX5="Depaul",((2*0.8)+(0.2*$F$13)),((IF(AX5="NSU",((2*0.8)+(0.2*$F$16)),((IF(AX5="Towson",((2*0.8)+(0.2*$F$17)),((IF(AX5="Miami",((2*0.8)+(0.2*$F$20)),((IF(AX5="UN-L",((2*0.8)+(0.2*$F$21)),((IF(AX5="LCC",((2*0.8)+(0.2*$F$18)),((IF(AX5="MBI",((2*0.8)+(0.2*$F$19)),((IF(AX5="UofL",((2*0.8)+(0.2*$F$22)),"TBD")))))))))))))))))))))))))))))))))))))))))))))))))))))))))))))</f>
        <v>2.4000000000000004</v>
      </c>
      <c r="AZ5" s="2" t="str">
        <f>AQ5</f>
        <v>NSU</v>
      </c>
      <c r="BA5" s="6">
        <v>0.8</v>
      </c>
      <c r="BB5" s="16"/>
      <c r="BC5" s="2">
        <v>4</v>
      </c>
      <c r="BD5" s="2" t="s">
        <v>20</v>
      </c>
      <c r="BE5" s="19"/>
      <c r="BF5" s="19"/>
      <c r="BG5" s="16"/>
      <c r="BH5" s="2" t="str">
        <f>BD14</f>
        <v>MBI</v>
      </c>
      <c r="BJ5" s="16"/>
      <c r="BK5" s="2" t="str">
        <f>BD6</f>
        <v>WKU</v>
      </c>
      <c r="BL5" s="2">
        <v>4</v>
      </c>
      <c r="BM5" s="16"/>
      <c r="BN5" s="2" t="str">
        <f>IF(BI5&gt;BI6,BH5,(IF(BI6&gt;BI5,BH6)))</f>
        <v>SVSU</v>
      </c>
      <c r="BO5" s="2">
        <v>2</v>
      </c>
      <c r="BP5" s="16"/>
      <c r="BQ5" s="2" t="str">
        <f>IF(BO11&gt;BO12,BN11,(IF(BO12&gt;BO11,BN12)))</f>
        <v>MSU</v>
      </c>
      <c r="BR5" s="23">
        <v>1</v>
      </c>
      <c r="BS5" s="16"/>
      <c r="BT5" s="19"/>
      <c r="BU5" s="19"/>
      <c r="BV5" s="19"/>
      <c r="BW5" s="19"/>
    </row>
    <row r="6" spans="1:75" x14ac:dyDescent="0.2">
      <c r="A6" s="5">
        <v>5</v>
      </c>
      <c r="B6" s="24" t="s">
        <v>23</v>
      </c>
      <c r="C6" s="5">
        <v>7</v>
      </c>
      <c r="D6" s="5">
        <v>3</v>
      </c>
      <c r="E6" s="5">
        <v>0</v>
      </c>
      <c r="F6" s="5">
        <f t="shared" si="1"/>
        <v>14</v>
      </c>
      <c r="G6" s="10">
        <f t="shared" si="2"/>
        <v>0.7</v>
      </c>
      <c r="J6" s="25"/>
      <c r="K6" s="26"/>
      <c r="L6" s="11" t="s">
        <v>3</v>
      </c>
      <c r="M6" s="27"/>
      <c r="P6" s="2" t="str">
        <f>J11</f>
        <v>UofL</v>
      </c>
      <c r="R6" s="16">
        <v>1</v>
      </c>
      <c r="S6" s="2" t="str">
        <f>K9</f>
        <v>CMU</v>
      </c>
      <c r="T6" s="2">
        <v>1</v>
      </c>
      <c r="U6" s="16"/>
      <c r="V6" s="2" t="str">
        <f>L9</f>
        <v>WKU</v>
      </c>
      <c r="W6" s="2">
        <v>4</v>
      </c>
      <c r="X6" s="16"/>
      <c r="Y6" s="2" t="str">
        <f>M9</f>
        <v>OSU</v>
      </c>
      <c r="Z6" s="2">
        <v>1</v>
      </c>
      <c r="AA6" s="16"/>
      <c r="AC6" s="13" t="str">
        <f>$J$13</f>
        <v>MBI</v>
      </c>
      <c r="AD6" s="14">
        <f>IF($W$3&gt;$W$4,2,0)</f>
        <v>0</v>
      </c>
      <c r="AE6" s="14">
        <f>IF($Q$16&gt;$Q$15,2,0)</f>
        <v>2</v>
      </c>
      <c r="AF6" s="14">
        <f>IF($Q$18&gt;$Q$19,2,0)</f>
        <v>0</v>
      </c>
      <c r="AG6" s="18">
        <f>AD6+AE6+AF6</f>
        <v>2</v>
      </c>
      <c r="AO6" s="2" t="str">
        <f>IF(AG18=4,AC18,(IF(AG19=4,AC19,(IF(AG20=4,AC20,(IF(AG21=4,AC21,IF(AG22=4,AC22))))))))</f>
        <v>OSU</v>
      </c>
      <c r="AV6" s="2" t="str">
        <f>AO6</f>
        <v>OSU</v>
      </c>
      <c r="AW6" s="6">
        <f t="shared" si="0"/>
        <v>5.2</v>
      </c>
      <c r="AY6" s="6"/>
      <c r="BB6" s="16"/>
      <c r="BC6" s="2">
        <v>5</v>
      </c>
      <c r="BD6" s="2" t="s">
        <v>22</v>
      </c>
      <c r="BE6" s="19"/>
      <c r="BF6" s="19"/>
      <c r="BG6" s="16"/>
      <c r="BH6" s="2" t="str">
        <f>BD5</f>
        <v>SVSU</v>
      </c>
      <c r="BI6" s="2">
        <v>1</v>
      </c>
      <c r="BJ6" s="16"/>
      <c r="BK6" s="2" t="str">
        <f>BD13</f>
        <v>Depaul</v>
      </c>
      <c r="BL6" s="2">
        <v>1</v>
      </c>
      <c r="BM6" s="16"/>
      <c r="BN6" s="2" t="str">
        <f>IF(BL5&gt;BL6,BK5,(IF(BL6&gt;BL5,BK6)))</f>
        <v>WKU</v>
      </c>
      <c r="BO6" s="2">
        <v>1</v>
      </c>
      <c r="BP6" s="16"/>
      <c r="BQ6" s="2" t="str">
        <f>IF(BO8&gt;BO9,BN8,(IF(BO9&gt;BO8,BN9)))</f>
        <v>GVSU</v>
      </c>
      <c r="BR6" s="23">
        <v>2</v>
      </c>
      <c r="BS6" s="16"/>
      <c r="BT6" s="19"/>
      <c r="BU6" s="19"/>
      <c r="BV6" s="19"/>
      <c r="BW6" s="19"/>
    </row>
    <row r="7" spans="1:75" x14ac:dyDescent="0.2">
      <c r="A7" s="5">
        <v>6</v>
      </c>
      <c r="B7" s="28" t="s">
        <v>15</v>
      </c>
      <c r="C7" s="5">
        <v>7</v>
      </c>
      <c r="D7" s="5">
        <v>3</v>
      </c>
      <c r="E7" s="5">
        <v>0</v>
      </c>
      <c r="F7" s="5">
        <f t="shared" si="1"/>
        <v>14</v>
      </c>
      <c r="G7" s="10">
        <f t="shared" si="2"/>
        <v>0.7</v>
      </c>
      <c r="N7" s="8"/>
      <c r="P7" s="2" t="str">
        <f>J9</f>
        <v>WIU</v>
      </c>
      <c r="Q7" s="2">
        <v>1</v>
      </c>
      <c r="R7" s="16"/>
      <c r="S7" s="2" t="str">
        <f>K10</f>
        <v>UK</v>
      </c>
      <c r="U7" s="16"/>
      <c r="V7" s="2" t="str">
        <f>L10</f>
        <v>BGSU</v>
      </c>
      <c r="W7" s="2">
        <v>1</v>
      </c>
      <c r="X7" s="16"/>
      <c r="Y7" s="2" t="str">
        <f>M10</f>
        <v>Depaul</v>
      </c>
      <c r="AA7" s="16"/>
      <c r="AC7" s="29"/>
      <c r="AD7" s="30"/>
      <c r="AE7" s="30"/>
      <c r="AF7" s="30"/>
      <c r="AG7" s="31"/>
      <c r="AW7" s="6"/>
      <c r="AY7" s="6"/>
      <c r="BB7" s="16"/>
      <c r="BC7" s="2">
        <v>6</v>
      </c>
      <c r="BD7" s="2" t="s">
        <v>21</v>
      </c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</row>
    <row r="8" spans="1:75" x14ac:dyDescent="0.2">
      <c r="A8" s="5">
        <v>7</v>
      </c>
      <c r="B8" s="32" t="s">
        <v>20</v>
      </c>
      <c r="C8" s="5">
        <v>7</v>
      </c>
      <c r="D8" s="5">
        <v>5</v>
      </c>
      <c r="E8" s="5">
        <v>0</v>
      </c>
      <c r="F8" s="5">
        <f t="shared" si="1"/>
        <v>14</v>
      </c>
      <c r="G8" s="10">
        <f t="shared" si="2"/>
        <v>0.58333333333333337</v>
      </c>
      <c r="J8" s="1" t="s">
        <v>19</v>
      </c>
      <c r="K8" s="1" t="s">
        <v>18</v>
      </c>
      <c r="L8" s="1" t="s">
        <v>17</v>
      </c>
      <c r="M8" s="1" t="s">
        <v>16</v>
      </c>
      <c r="O8" s="1"/>
      <c r="P8" s="8">
        <v>1462.0416666666667</v>
      </c>
      <c r="Q8" s="8"/>
      <c r="R8" s="12"/>
      <c r="S8" s="8">
        <v>1462.0416666666667</v>
      </c>
      <c r="T8" s="8"/>
      <c r="U8" s="12"/>
      <c r="V8" s="8">
        <v>1462.0416666666667</v>
      </c>
      <c r="X8" s="12"/>
      <c r="Y8" s="8">
        <v>1462.0416666666667</v>
      </c>
      <c r="AA8" s="12"/>
      <c r="AC8" s="13" t="str">
        <f>$K$9</f>
        <v>CMU</v>
      </c>
      <c r="AD8" s="14">
        <f>IF($T$6&gt;$T$7,2,0)</f>
        <v>2</v>
      </c>
      <c r="AE8" s="14">
        <f>IF($T$15&gt;$T$16,2,0)</f>
        <v>2</v>
      </c>
      <c r="AF8" s="14">
        <f>IF($T$21&gt;$T$22,2,0)</f>
        <v>2</v>
      </c>
      <c r="AG8" s="18">
        <f>AD8+AE8+AF8</f>
        <v>6</v>
      </c>
      <c r="BB8" s="16"/>
      <c r="BC8" s="2">
        <v>7</v>
      </c>
      <c r="BD8" s="2" t="s">
        <v>15</v>
      </c>
      <c r="BE8" s="33"/>
      <c r="BF8" s="33"/>
      <c r="BG8" s="16"/>
      <c r="BH8" s="2" t="str">
        <f>BD4</f>
        <v>GVSU</v>
      </c>
      <c r="BI8" s="2">
        <v>1</v>
      </c>
      <c r="BJ8" s="16"/>
      <c r="BK8" s="2" t="str">
        <f>BD7</f>
        <v>UK</v>
      </c>
      <c r="BL8" s="2">
        <v>1</v>
      </c>
      <c r="BM8" s="16"/>
      <c r="BN8" s="2" t="str">
        <f>IF(BI8&gt;BI9,BH8,(IF(BI9&gt;BI8,BH9)))</f>
        <v>GVSU</v>
      </c>
      <c r="BO8" s="23">
        <v>1</v>
      </c>
      <c r="BP8" s="16"/>
      <c r="BQ8" s="19"/>
      <c r="BR8" s="19"/>
      <c r="BS8" s="19"/>
      <c r="BT8" s="19"/>
      <c r="BU8" s="19"/>
      <c r="BV8" s="19"/>
      <c r="BW8" s="19"/>
    </row>
    <row r="9" spans="1:75" x14ac:dyDescent="0.2">
      <c r="A9" s="5">
        <v>8</v>
      </c>
      <c r="B9" s="34" t="s">
        <v>14</v>
      </c>
      <c r="C9" s="5">
        <v>5</v>
      </c>
      <c r="D9" s="5">
        <v>1</v>
      </c>
      <c r="E9" s="5">
        <v>0</v>
      </c>
      <c r="F9" s="5">
        <f t="shared" si="1"/>
        <v>10</v>
      </c>
      <c r="G9" s="10">
        <f t="shared" si="2"/>
        <v>0.83333333333333337</v>
      </c>
      <c r="J9" s="2" t="str">
        <f>L2</f>
        <v>WIU</v>
      </c>
      <c r="K9" s="2" t="str">
        <f>K2</f>
        <v>CMU</v>
      </c>
      <c r="L9" s="2" t="str">
        <f>J2</f>
        <v>WKU</v>
      </c>
      <c r="M9" s="2" t="str">
        <f>M2</f>
        <v>OSU</v>
      </c>
      <c r="P9" s="2" t="str">
        <f>J10</f>
        <v>MSU</v>
      </c>
      <c r="Q9" s="2">
        <v>1</v>
      </c>
      <c r="R9" s="16"/>
      <c r="S9" s="2" t="str">
        <f>K11</f>
        <v>Kent</v>
      </c>
      <c r="T9" s="2">
        <v>1</v>
      </c>
      <c r="U9" s="16"/>
      <c r="V9" s="2" t="str">
        <f>L11</f>
        <v>Kansas</v>
      </c>
      <c r="X9" s="16"/>
      <c r="Y9" s="2" t="str">
        <f>M11</f>
        <v>GVSU</v>
      </c>
      <c r="Z9" s="2">
        <v>1</v>
      </c>
      <c r="AA9" s="16"/>
      <c r="AC9" s="13" t="str">
        <f>$K$10</f>
        <v>UK</v>
      </c>
      <c r="AD9" s="14">
        <f>IF($T$7&gt;$T$6,2,0)</f>
        <v>0</v>
      </c>
      <c r="AE9" s="14">
        <f>IF($T$12&gt;$T$13,2,0)</f>
        <v>2</v>
      </c>
      <c r="AF9" s="14">
        <f>IF($T$18&gt;$T$19,2,0)</f>
        <v>2</v>
      </c>
      <c r="AG9" s="18">
        <f>AD9+AE9+AF9</f>
        <v>4</v>
      </c>
      <c r="BB9" s="16"/>
      <c r="BC9" s="2">
        <v>8</v>
      </c>
      <c r="BD9" s="2" t="s">
        <v>14</v>
      </c>
      <c r="BE9" s="33"/>
      <c r="BF9" s="33"/>
      <c r="BG9" s="16"/>
      <c r="BH9" s="2" t="s">
        <v>7</v>
      </c>
      <c r="BJ9" s="16"/>
      <c r="BK9" s="2" t="str">
        <f>BD12</f>
        <v>Kent</v>
      </c>
      <c r="BM9" s="16"/>
      <c r="BN9" s="2" t="str">
        <f>IF(BL8&gt;BL9,BK8,(IF(BL9&gt;BL8,BK9)))</f>
        <v>UK</v>
      </c>
      <c r="BO9" s="23"/>
      <c r="BP9" s="16"/>
      <c r="BQ9" s="19"/>
      <c r="BR9" s="19"/>
      <c r="BS9" s="19"/>
      <c r="BT9" s="19"/>
      <c r="BU9" s="19"/>
      <c r="BV9" s="19"/>
      <c r="BW9" s="19"/>
    </row>
    <row r="10" spans="1:75" x14ac:dyDescent="0.2">
      <c r="A10" s="5">
        <v>9</v>
      </c>
      <c r="B10" s="35" t="s">
        <v>13</v>
      </c>
      <c r="C10" s="5">
        <v>4</v>
      </c>
      <c r="D10" s="5">
        <v>3</v>
      </c>
      <c r="E10" s="5">
        <v>0</v>
      </c>
      <c r="F10" s="5">
        <f t="shared" si="1"/>
        <v>8</v>
      </c>
      <c r="G10" s="10">
        <f t="shared" si="2"/>
        <v>0.5714285714285714</v>
      </c>
      <c r="J10" s="2" t="str">
        <f>K3</f>
        <v>MSU</v>
      </c>
      <c r="K10" s="2" t="str">
        <f>J3</f>
        <v>UK</v>
      </c>
      <c r="L10" s="2" t="str">
        <f>M3</f>
        <v>BGSU</v>
      </c>
      <c r="M10" s="2" t="str">
        <f>L3</f>
        <v>Depaul</v>
      </c>
      <c r="N10" s="8"/>
      <c r="P10" s="2" t="str">
        <f>J11</f>
        <v>UofL</v>
      </c>
      <c r="R10" s="16"/>
      <c r="S10" s="2" t="str">
        <f>K12</f>
        <v>UWP</v>
      </c>
      <c r="U10" s="16"/>
      <c r="V10" s="2" t="str">
        <f>L12</f>
        <v>SVSU</v>
      </c>
      <c r="W10" s="2">
        <v>1</v>
      </c>
      <c r="X10" s="16"/>
      <c r="Y10" s="2" t="str">
        <f>M12</f>
        <v>NSU</v>
      </c>
      <c r="AA10" s="16"/>
      <c r="AC10" s="13" t="str">
        <f>$K$11</f>
        <v>Kent</v>
      </c>
      <c r="AD10" s="14">
        <f>IF($T$9&gt;$T$10,2,0)</f>
        <v>2</v>
      </c>
      <c r="AE10" s="14">
        <f>IF($T$16&gt;$T$15,2,0)</f>
        <v>0</v>
      </c>
      <c r="AF10" s="14">
        <f>IF($T$19&gt;$T$18,2,0)</f>
        <v>0</v>
      </c>
      <c r="AG10" s="18">
        <f>AD10+AE10+AF10</f>
        <v>2</v>
      </c>
      <c r="BB10" s="16"/>
      <c r="BC10" s="2">
        <v>9</v>
      </c>
      <c r="BD10" s="2" t="s">
        <v>2</v>
      </c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</row>
    <row r="11" spans="1:75" x14ac:dyDescent="0.2">
      <c r="A11" s="5">
        <v>10</v>
      </c>
      <c r="B11" s="36" t="s">
        <v>11</v>
      </c>
      <c r="C11" s="5">
        <v>2</v>
      </c>
      <c r="D11" s="5">
        <v>5</v>
      </c>
      <c r="E11" s="5">
        <v>0</v>
      </c>
      <c r="F11" s="5">
        <f t="shared" si="1"/>
        <v>4</v>
      </c>
      <c r="G11" s="10">
        <f t="shared" si="2"/>
        <v>0.2857142857142857</v>
      </c>
      <c r="J11" s="2" t="str">
        <f>J4</f>
        <v>UofL</v>
      </c>
      <c r="K11" s="2" t="str">
        <f>M4</f>
        <v>Kent</v>
      </c>
      <c r="L11" s="2" t="str">
        <f>L4</f>
        <v>Kansas</v>
      </c>
      <c r="M11" s="2" t="str">
        <f>K4</f>
        <v>GVSU</v>
      </c>
      <c r="P11" s="8">
        <v>1462.1145833333333</v>
      </c>
      <c r="Q11" s="8"/>
      <c r="R11" s="12"/>
      <c r="S11" s="8">
        <v>1462.1145833333333</v>
      </c>
      <c r="T11" s="8"/>
      <c r="U11" s="12"/>
      <c r="V11" s="8">
        <v>1462.1145833333333</v>
      </c>
      <c r="X11" s="12"/>
      <c r="Y11" s="8">
        <v>1462.1145833333333</v>
      </c>
      <c r="AA11" s="12"/>
      <c r="AC11" s="13" t="str">
        <f>$K$12</f>
        <v>UWP</v>
      </c>
      <c r="AD11" s="14">
        <f>IF($T$10&gt;$T$9,2,0)</f>
        <v>0</v>
      </c>
      <c r="AE11" s="14">
        <f>IF($T$13&gt;$T$12,2,0)</f>
        <v>0</v>
      </c>
      <c r="AF11" s="14">
        <f>IF($T$22&gt;$T$21,2,0)</f>
        <v>0</v>
      </c>
      <c r="AG11" s="18">
        <f>AD11+AE11+AF11</f>
        <v>0</v>
      </c>
      <c r="BB11" s="16"/>
      <c r="BC11" s="2">
        <v>10</v>
      </c>
      <c r="BD11" s="2" t="s">
        <v>13</v>
      </c>
      <c r="BE11" s="33"/>
      <c r="BF11" s="33"/>
      <c r="BG11" s="16"/>
      <c r="BH11" s="2" t="s">
        <v>8</v>
      </c>
      <c r="BJ11" s="16"/>
      <c r="BK11" s="2" t="str">
        <f>BD8</f>
        <v>WIU</v>
      </c>
      <c r="BL11" s="2">
        <v>1</v>
      </c>
      <c r="BM11" s="16"/>
      <c r="BN11" s="2" t="str">
        <f>IF(BI11&gt;BI12,BH11,(IF(BI12&gt;BI11,BH12)))</f>
        <v>MSU</v>
      </c>
      <c r="BO11" s="23">
        <v>1</v>
      </c>
      <c r="BP11" s="16"/>
      <c r="BQ11" s="19"/>
      <c r="BR11" s="19"/>
      <c r="BS11" s="19"/>
      <c r="BT11" s="19"/>
      <c r="BU11" s="19"/>
      <c r="BV11" s="19"/>
      <c r="BW11" s="19"/>
    </row>
    <row r="12" spans="1:75" x14ac:dyDescent="0.2">
      <c r="A12" s="5">
        <v>11</v>
      </c>
      <c r="B12" s="17" t="s">
        <v>12</v>
      </c>
      <c r="C12" s="5">
        <v>2</v>
      </c>
      <c r="D12" s="5">
        <v>8</v>
      </c>
      <c r="E12" s="5">
        <v>0</v>
      </c>
      <c r="F12" s="5">
        <f t="shared" si="1"/>
        <v>4</v>
      </c>
      <c r="G12" s="10">
        <f t="shared" si="2"/>
        <v>0.2</v>
      </c>
      <c r="J12" s="2" t="str">
        <f>M5</f>
        <v>Miami</v>
      </c>
      <c r="K12" s="2" t="str">
        <f>L5</f>
        <v>UWP</v>
      </c>
      <c r="L12" s="2" t="str">
        <f>K5</f>
        <v>SVSU</v>
      </c>
      <c r="M12" s="2" t="str">
        <f>J5</f>
        <v>NSU</v>
      </c>
      <c r="P12" s="2" t="str">
        <f>J9</f>
        <v>WIU</v>
      </c>
      <c r="Q12" s="2">
        <v>1</v>
      </c>
      <c r="R12" s="16"/>
      <c r="S12" s="2" t="str">
        <f>K10</f>
        <v>UK</v>
      </c>
      <c r="T12" s="2">
        <v>1</v>
      </c>
      <c r="U12" s="16"/>
      <c r="V12" s="2" t="str">
        <f>L9</f>
        <v>WKU</v>
      </c>
      <c r="W12" s="2">
        <v>8</v>
      </c>
      <c r="X12" s="16"/>
      <c r="Y12" s="2" t="str">
        <f>M10</f>
        <v>Depaul</v>
      </c>
      <c r="AA12" s="16"/>
      <c r="AC12" s="29"/>
      <c r="AD12" s="30"/>
      <c r="AE12" s="30"/>
      <c r="AF12" s="30"/>
      <c r="AG12" s="31"/>
      <c r="BB12" s="16"/>
      <c r="BC12" s="2">
        <v>11</v>
      </c>
      <c r="BD12" s="2" t="s">
        <v>11</v>
      </c>
      <c r="BE12" s="33"/>
      <c r="BF12" s="33"/>
      <c r="BG12" s="16"/>
      <c r="BH12" s="2" t="str">
        <f>BD3</f>
        <v>MSU</v>
      </c>
      <c r="BI12" s="2">
        <v>1</v>
      </c>
      <c r="BJ12" s="16"/>
      <c r="BK12" s="2" t="str">
        <f>BD11</f>
        <v>BGSU</v>
      </c>
      <c r="BM12" s="16"/>
      <c r="BN12" s="2" t="str">
        <f>IF(BL11&gt;BL12,BK11,(IF(BL12&gt;BL11,BK12)))</f>
        <v>WIU</v>
      </c>
      <c r="BO12" s="23"/>
      <c r="BP12" s="16"/>
      <c r="BQ12" s="19"/>
      <c r="BR12" s="19"/>
      <c r="BS12" s="19"/>
      <c r="BT12" s="19"/>
      <c r="BU12" s="19"/>
      <c r="BV12" s="19"/>
      <c r="BW12" s="19"/>
    </row>
    <row r="13" spans="1:75" x14ac:dyDescent="0.2">
      <c r="A13" s="5">
        <v>12</v>
      </c>
      <c r="B13" s="37" t="s">
        <v>49</v>
      </c>
      <c r="C13" s="5">
        <v>2</v>
      </c>
      <c r="D13" s="5">
        <v>12</v>
      </c>
      <c r="E13" s="5">
        <v>0</v>
      </c>
      <c r="F13" s="5">
        <f t="shared" si="1"/>
        <v>4</v>
      </c>
      <c r="G13" s="10">
        <f t="shared" si="2"/>
        <v>0.14285714285714285</v>
      </c>
      <c r="J13" s="2" t="str">
        <f>L6</f>
        <v>MBI</v>
      </c>
      <c r="N13" s="8"/>
      <c r="P13" s="2" t="str">
        <f>J12</f>
        <v>Miami</v>
      </c>
      <c r="R13" s="16"/>
      <c r="S13" s="2" t="str">
        <f>K12</f>
        <v>UWP</v>
      </c>
      <c r="U13" s="16"/>
      <c r="V13" s="2" t="str">
        <f>L11</f>
        <v>Kansas</v>
      </c>
      <c r="W13" s="2">
        <v>0</v>
      </c>
      <c r="X13" s="16"/>
      <c r="Y13" s="2" t="str">
        <f>M11</f>
        <v>GVSU</v>
      </c>
      <c r="Z13" s="2">
        <v>1</v>
      </c>
      <c r="AA13" s="16"/>
      <c r="AC13" s="13" t="str">
        <f>$L$9</f>
        <v>WKU</v>
      </c>
      <c r="AD13" s="14">
        <f>IF($W$6&gt;$W$7,2,0)</f>
        <v>2</v>
      </c>
      <c r="AE13" s="14">
        <f>IF($W$12&gt;$W$13,2,0)</f>
        <v>2</v>
      </c>
      <c r="AF13" s="14">
        <f>IF($W$18&gt;$W$19,2,0)</f>
        <v>0</v>
      </c>
      <c r="AG13" s="18">
        <f>AD13+AE13+AF13</f>
        <v>4</v>
      </c>
      <c r="BB13" s="16"/>
      <c r="BC13" s="2">
        <v>12</v>
      </c>
      <c r="BD13" s="2" t="s">
        <v>10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</row>
    <row r="14" spans="1:75" x14ac:dyDescent="0.2">
      <c r="A14" s="5">
        <v>13</v>
      </c>
      <c r="B14" s="38" t="s">
        <v>7</v>
      </c>
      <c r="C14" s="5">
        <v>1</v>
      </c>
      <c r="D14" s="5">
        <v>0</v>
      </c>
      <c r="E14" s="5">
        <v>0</v>
      </c>
      <c r="F14" s="5">
        <f t="shared" si="1"/>
        <v>2</v>
      </c>
      <c r="G14" s="10">
        <f t="shared" si="2"/>
        <v>1</v>
      </c>
      <c r="P14" s="8">
        <v>1462.1666666666667</v>
      </c>
      <c r="Q14" s="8"/>
      <c r="R14" s="12"/>
      <c r="S14" s="8">
        <v>1462.1666666666667</v>
      </c>
      <c r="T14" s="8"/>
      <c r="U14" s="12"/>
      <c r="V14" s="8">
        <v>1462.1666666666667</v>
      </c>
      <c r="X14" s="12"/>
      <c r="Y14" s="8">
        <v>1462.1666666666667</v>
      </c>
      <c r="AA14" s="12"/>
      <c r="AC14" s="13" t="str">
        <f>$L$10</f>
        <v>BGSU</v>
      </c>
      <c r="AD14" s="14">
        <f>IF($W$7&gt;$W$6,2,0)</f>
        <v>0</v>
      </c>
      <c r="AE14" s="14">
        <f>IF($W$15&gt;$W$16,2,0)</f>
        <v>0</v>
      </c>
      <c r="AF14" s="14">
        <f>IF($W$21&gt;$W$22,2,0)</f>
        <v>2</v>
      </c>
      <c r="AG14" s="18">
        <f>AD14+AE14+AF14</f>
        <v>2</v>
      </c>
      <c r="BB14" s="16"/>
      <c r="BC14" s="2">
        <v>13</v>
      </c>
      <c r="BD14" s="2" t="s">
        <v>3</v>
      </c>
    </row>
    <row r="15" spans="1:75" x14ac:dyDescent="0.2">
      <c r="A15" s="5">
        <v>14</v>
      </c>
      <c r="B15" s="39" t="s">
        <v>5</v>
      </c>
      <c r="C15" s="5">
        <v>1</v>
      </c>
      <c r="D15" s="5">
        <v>2</v>
      </c>
      <c r="E15" s="5">
        <v>0</v>
      </c>
      <c r="F15" s="5">
        <f t="shared" si="1"/>
        <v>2</v>
      </c>
      <c r="G15" s="10">
        <f t="shared" si="2"/>
        <v>0.33333333333333331</v>
      </c>
      <c r="P15" s="2" t="s">
        <v>9</v>
      </c>
      <c r="R15" s="16"/>
      <c r="S15" s="2" t="str">
        <f>K9</f>
        <v>CMU</v>
      </c>
      <c r="T15" s="2">
        <v>1</v>
      </c>
      <c r="U15" s="16"/>
      <c r="V15" s="2" t="str">
        <f>L10</f>
        <v>BGSU</v>
      </c>
      <c r="X15" s="16"/>
      <c r="Y15" s="2" t="str">
        <f>M9</f>
        <v>OSU</v>
      </c>
      <c r="Z15" s="2">
        <v>1</v>
      </c>
      <c r="AA15" s="16"/>
      <c r="AC15" s="13" t="str">
        <f>$L$11</f>
        <v>Kansas</v>
      </c>
      <c r="AD15" s="14">
        <f>IF($W$9&gt;$W$10,2,0)</f>
        <v>0</v>
      </c>
      <c r="AE15" s="14">
        <f>IF($W$13&gt;$W$12,2,0)</f>
        <v>0</v>
      </c>
      <c r="AF15" s="14">
        <f>IF($W$22&gt;$W$21,2,0)</f>
        <v>0</v>
      </c>
      <c r="AG15" s="18">
        <f>AD15+AE15+AF15</f>
        <v>0</v>
      </c>
      <c r="BB15" s="16"/>
      <c r="BC15" s="2">
        <v>14</v>
      </c>
      <c r="BD15" s="2" t="s">
        <v>8</v>
      </c>
    </row>
    <row r="16" spans="1:75" x14ac:dyDescent="0.2">
      <c r="A16" s="5">
        <v>15</v>
      </c>
      <c r="B16" s="38" t="s">
        <v>8</v>
      </c>
      <c r="C16" s="5">
        <v>0</v>
      </c>
      <c r="D16" s="5">
        <v>0</v>
      </c>
      <c r="E16" s="5">
        <v>0</v>
      </c>
      <c r="F16" s="5">
        <f t="shared" si="1"/>
        <v>0</v>
      </c>
      <c r="G16" s="10" t="str">
        <f t="shared" si="2"/>
        <v>No Games Played</v>
      </c>
      <c r="N16" s="8"/>
      <c r="P16" s="2" t="str">
        <f>J13</f>
        <v>MBI</v>
      </c>
      <c r="Q16" s="2">
        <v>1</v>
      </c>
      <c r="R16" s="16"/>
      <c r="S16" s="2" t="str">
        <f>K11</f>
        <v>Kent</v>
      </c>
      <c r="U16" s="16"/>
      <c r="V16" s="2" t="str">
        <f>L12</f>
        <v>SVSU</v>
      </c>
      <c r="W16" s="2">
        <v>1</v>
      </c>
      <c r="X16" s="16"/>
      <c r="Y16" s="2" t="str">
        <f>M12</f>
        <v>NSU</v>
      </c>
      <c r="AA16" s="16"/>
      <c r="AC16" s="13" t="str">
        <f>$L$12</f>
        <v>SVSU</v>
      </c>
      <c r="AD16" s="14">
        <f>IF($W$10&gt;$W$9,2,0)</f>
        <v>2</v>
      </c>
      <c r="AE16" s="14">
        <f>IF($W$16&gt;$W$15,2,0)</f>
        <v>2</v>
      </c>
      <c r="AF16" s="14">
        <f>IF($W$19&gt;$W$18,2,0)</f>
        <v>2</v>
      </c>
      <c r="AG16" s="18">
        <f>AD16+AE16+AF16</f>
        <v>6</v>
      </c>
      <c r="BB16" s="16"/>
      <c r="BC16" s="2">
        <v>15</v>
      </c>
      <c r="BD16" s="2" t="s">
        <v>7</v>
      </c>
    </row>
    <row r="17" spans="1:56" x14ac:dyDescent="0.2">
      <c r="A17" s="5">
        <v>16</v>
      </c>
      <c r="B17" s="40" t="s">
        <v>6</v>
      </c>
      <c r="C17" s="5">
        <v>0</v>
      </c>
      <c r="D17" s="5">
        <v>0</v>
      </c>
      <c r="E17" s="5">
        <v>0</v>
      </c>
      <c r="F17" s="5">
        <f t="shared" si="1"/>
        <v>0</v>
      </c>
      <c r="G17" s="10" t="str">
        <f t="shared" si="2"/>
        <v>No Games Played</v>
      </c>
      <c r="P17" s="8">
        <v>1462.2395833333333</v>
      </c>
      <c r="Q17" s="8"/>
      <c r="R17" s="12"/>
      <c r="S17" s="8">
        <v>1462.2395833333333</v>
      </c>
      <c r="T17" s="8"/>
      <c r="U17" s="12"/>
      <c r="V17" s="8">
        <v>1462.2395833333333</v>
      </c>
      <c r="X17" s="12"/>
      <c r="Y17" s="8">
        <v>1462.2395833333333</v>
      </c>
      <c r="AA17" s="12"/>
      <c r="AC17" s="29"/>
      <c r="AD17" s="30"/>
      <c r="AE17" s="30"/>
      <c r="AF17" s="30"/>
      <c r="AG17" s="31"/>
      <c r="BB17" s="16"/>
      <c r="BC17" s="2">
        <v>16</v>
      </c>
      <c r="BD17" s="2" t="s">
        <v>5</v>
      </c>
    </row>
    <row r="18" spans="1:56" x14ac:dyDescent="0.2">
      <c r="A18" s="5">
        <v>17</v>
      </c>
      <c r="B18" s="41" t="s">
        <v>4</v>
      </c>
      <c r="C18" s="5">
        <v>0</v>
      </c>
      <c r="D18" s="5">
        <v>4</v>
      </c>
      <c r="E18" s="5">
        <v>0</v>
      </c>
      <c r="F18" s="5">
        <f t="shared" si="1"/>
        <v>0</v>
      </c>
      <c r="G18" s="10">
        <f t="shared" si="2"/>
        <v>0</v>
      </c>
      <c r="P18" s="2" t="str">
        <f>J13</f>
        <v>MBI</v>
      </c>
      <c r="R18" s="16"/>
      <c r="S18" s="2" t="str">
        <f>K10</f>
        <v>UK</v>
      </c>
      <c r="T18" s="2">
        <v>1</v>
      </c>
      <c r="U18" s="16"/>
      <c r="V18" s="2" t="str">
        <f>L9</f>
        <v>WKU</v>
      </c>
      <c r="W18" s="2">
        <v>2</v>
      </c>
      <c r="X18" s="16"/>
      <c r="Y18" s="2" t="str">
        <f>M9</f>
        <v>OSU</v>
      </c>
      <c r="AA18" s="16"/>
      <c r="AC18" s="13" t="str">
        <f>$M$9</f>
        <v>OSU</v>
      </c>
      <c r="AD18" s="14">
        <f>IF($Z$6&gt;$Z$7,2,0)</f>
        <v>2</v>
      </c>
      <c r="AE18" s="14">
        <f>IF($Z$15&gt;$Z$16,2,0)</f>
        <v>2</v>
      </c>
      <c r="AF18" s="14">
        <f>IF($Z$18&gt;$Z$19,2,0)</f>
        <v>0</v>
      </c>
      <c r="AG18" s="18">
        <f>AD18+AE18+AF18</f>
        <v>4</v>
      </c>
      <c r="BB18" s="16"/>
      <c r="BC18" s="2">
        <v>17</v>
      </c>
      <c r="BD18" s="2" t="s">
        <v>0</v>
      </c>
    </row>
    <row r="19" spans="1:56" x14ac:dyDescent="0.2">
      <c r="A19" s="5">
        <v>18</v>
      </c>
      <c r="B19" s="21" t="s">
        <v>3</v>
      </c>
      <c r="C19" s="5">
        <v>0</v>
      </c>
      <c r="D19" s="5">
        <v>5</v>
      </c>
      <c r="E19" s="5">
        <v>0</v>
      </c>
      <c r="F19" s="5">
        <f t="shared" si="1"/>
        <v>0</v>
      </c>
      <c r="G19" s="10">
        <f t="shared" si="2"/>
        <v>0</v>
      </c>
      <c r="N19" s="8"/>
      <c r="P19" s="2" t="str">
        <f>J12</f>
        <v>Miami</v>
      </c>
      <c r="Q19" s="2">
        <v>1</v>
      </c>
      <c r="R19" s="16"/>
      <c r="S19" s="2" t="str">
        <f>K11</f>
        <v>Kent</v>
      </c>
      <c r="U19" s="16"/>
      <c r="V19" s="2" t="str">
        <f>L12</f>
        <v>SVSU</v>
      </c>
      <c r="W19" s="2">
        <v>3</v>
      </c>
      <c r="X19" s="16"/>
      <c r="Y19" s="2" t="str">
        <f>M11</f>
        <v>GVSU</v>
      </c>
      <c r="Z19" s="2">
        <v>1</v>
      </c>
      <c r="AA19" s="16"/>
      <c r="AC19" s="13" t="str">
        <f>$M$10</f>
        <v>Depaul</v>
      </c>
      <c r="AD19" s="14">
        <f>IF($Z$7&gt;$Z$6,2,0)</f>
        <v>0</v>
      </c>
      <c r="AE19" s="14">
        <f>IF($Z$12&gt;$Z$13,2,0)</f>
        <v>0</v>
      </c>
      <c r="AF19" s="14">
        <f>IF($Z$21&gt;$Z$22,2,0)</f>
        <v>2</v>
      </c>
      <c r="AG19" s="18">
        <f>AD19+AE19+AF19</f>
        <v>2</v>
      </c>
      <c r="BB19" s="16"/>
    </row>
    <row r="20" spans="1:56" x14ac:dyDescent="0.2">
      <c r="A20" s="5">
        <v>19</v>
      </c>
      <c r="B20" s="42" t="s">
        <v>2</v>
      </c>
      <c r="C20" s="5">
        <v>0</v>
      </c>
      <c r="D20" s="5">
        <v>3</v>
      </c>
      <c r="E20" s="5">
        <v>0</v>
      </c>
      <c r="F20" s="5">
        <f t="shared" si="1"/>
        <v>0</v>
      </c>
      <c r="G20" s="10">
        <f t="shared" si="2"/>
        <v>0</v>
      </c>
      <c r="P20" s="8">
        <v>1462.2916666666667</v>
      </c>
      <c r="Q20" s="8"/>
      <c r="R20" s="12"/>
      <c r="S20" s="8">
        <v>1462.2916666666667</v>
      </c>
      <c r="T20" s="8"/>
      <c r="U20" s="12"/>
      <c r="V20" s="8">
        <v>1462.2916666666667</v>
      </c>
      <c r="X20" s="12"/>
      <c r="Y20" s="8">
        <v>1462.2916666666667</v>
      </c>
      <c r="AA20" s="12"/>
      <c r="AC20" s="13" t="str">
        <f>$M$11</f>
        <v>GVSU</v>
      </c>
      <c r="AD20" s="14">
        <f>IF($Z$9&gt;$Z$10,2,0)</f>
        <v>2</v>
      </c>
      <c r="AE20" s="14">
        <f>IF($Z$13&gt;$Z$12,2,0)</f>
        <v>2</v>
      </c>
      <c r="AF20" s="14">
        <f>IF($Z$19&gt;$Z$18,2,0)</f>
        <v>2</v>
      </c>
      <c r="AG20" s="18">
        <f>AD20+AE20+AF20</f>
        <v>6</v>
      </c>
      <c r="BB20" s="16"/>
    </row>
    <row r="21" spans="1:56" ht="12" thickBot="1" x14ac:dyDescent="0.25">
      <c r="A21" s="5">
        <v>20</v>
      </c>
      <c r="B21" s="43" t="s">
        <v>1</v>
      </c>
      <c r="C21" s="5">
        <v>0</v>
      </c>
      <c r="D21" s="5">
        <v>1</v>
      </c>
      <c r="E21" s="5">
        <v>0</v>
      </c>
      <c r="F21" s="5">
        <f t="shared" si="1"/>
        <v>0</v>
      </c>
      <c r="G21" s="10">
        <f t="shared" si="2"/>
        <v>0</v>
      </c>
      <c r="P21" s="2" t="str">
        <f>J9</f>
        <v>WIU</v>
      </c>
      <c r="R21" s="16"/>
      <c r="S21" s="2" t="str">
        <f>K9</f>
        <v>CMU</v>
      </c>
      <c r="T21" s="2">
        <v>1</v>
      </c>
      <c r="U21" s="16"/>
      <c r="V21" s="2" t="str">
        <f>L10</f>
        <v>BGSU</v>
      </c>
      <c r="W21" s="2">
        <v>3</v>
      </c>
      <c r="X21" s="16"/>
      <c r="Y21" s="2" t="str">
        <f>M10</f>
        <v>Depaul</v>
      </c>
      <c r="Z21" s="2">
        <v>1</v>
      </c>
      <c r="AA21" s="16"/>
      <c r="AC21" s="44" t="str">
        <f>$M$12</f>
        <v>NSU</v>
      </c>
      <c r="AD21" s="45">
        <f>IF($Z$10&gt;$Z$9,2,0)</f>
        <v>0</v>
      </c>
      <c r="AE21" s="45">
        <f>IF($Z$16&gt;$Z$15,2,0)</f>
        <v>0</v>
      </c>
      <c r="AF21" s="45">
        <f>IF($Z$22&gt;$Z$21,2,0)</f>
        <v>0</v>
      </c>
      <c r="AG21" s="46">
        <f>AD21+AE21+AF21</f>
        <v>0</v>
      </c>
      <c r="BB21" s="16"/>
    </row>
    <row r="22" spans="1:56" ht="12" thickTop="1" x14ac:dyDescent="0.2">
      <c r="A22" s="5">
        <v>21</v>
      </c>
      <c r="B22" s="42" t="s">
        <v>0</v>
      </c>
      <c r="C22" s="5">
        <v>0</v>
      </c>
      <c r="D22" s="5">
        <v>5</v>
      </c>
      <c r="E22" s="5">
        <v>0</v>
      </c>
      <c r="F22" s="5">
        <f t="shared" si="1"/>
        <v>0</v>
      </c>
      <c r="G22" s="10">
        <f t="shared" si="2"/>
        <v>0</v>
      </c>
      <c r="N22" s="8"/>
      <c r="P22" s="2" t="str">
        <f>J10</f>
        <v>MSU</v>
      </c>
      <c r="Q22" s="2">
        <v>1</v>
      </c>
      <c r="R22" s="16"/>
      <c r="S22" s="2" t="str">
        <f>K12</f>
        <v>UWP</v>
      </c>
      <c r="U22" s="16"/>
      <c r="V22" s="2" t="str">
        <f>L11</f>
        <v>Kansas</v>
      </c>
      <c r="W22" s="2">
        <v>2</v>
      </c>
      <c r="X22" s="16"/>
      <c r="Y22" s="2" t="str">
        <f>M12</f>
        <v>NSU</v>
      </c>
      <c r="AA22" s="16"/>
    </row>
    <row r="23" spans="1:56" x14ac:dyDescent="0.2"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56" x14ac:dyDescent="0.2">
      <c r="R24" s="23"/>
      <c r="V24" s="23"/>
      <c r="W24" s="23"/>
      <c r="X24" s="23"/>
    </row>
    <row r="25" spans="1:56" x14ac:dyDescent="0.2">
      <c r="N25" s="8"/>
      <c r="R25" s="23"/>
      <c r="V25" s="23"/>
      <c r="W25" s="23"/>
      <c r="X25" s="23"/>
    </row>
    <row r="26" spans="1:56" x14ac:dyDescent="0.2">
      <c r="R26" s="23"/>
      <c r="V26" s="23"/>
      <c r="W26" s="23"/>
      <c r="X26" s="23"/>
    </row>
  </sheetData>
  <phoneticPr fontId="1" type="noConversion"/>
  <conditionalFormatting sqref="G2:G22">
    <cfRule type="cellIs" dxfId="8" priority="5" operator="equal">
      <formula>"No Games Played"</formula>
    </cfRule>
    <cfRule type="cellIs" dxfId="7" priority="6" operator="equal">
      <formula>0.5</formula>
    </cfRule>
    <cfRule type="cellIs" dxfId="6" priority="7" operator="greaterThan">
      <formula>0.5</formula>
    </cfRule>
    <cfRule type="cellIs" dxfId="5" priority="8" operator="lessThan">
      <formula>0.499999999999999</formula>
    </cfRule>
    <cfRule type="cellIs" dxfId="4" priority="9" operator="greaterThan">
      <formula>0.5</formula>
    </cfRule>
  </conditionalFormatting>
  <conditionalFormatting sqref="AG2:AG6 AG8:AG11 AG13:AG16 AG18:AG21">
    <cfRule type="cellIs" dxfId="3" priority="4" operator="equal">
      <formula>0</formula>
    </cfRule>
  </conditionalFormatting>
  <conditionalFormatting sqref="AG2:AG6 AG8:AG11 AG13:AG16 AG18:AG21">
    <cfRule type="cellIs" dxfId="2" priority="1" operator="equal">
      <formula>6</formula>
    </cfRule>
    <cfRule type="cellIs" dxfId="1" priority="2" operator="equal">
      <formula>4</formula>
    </cfRule>
    <cfRule type="cellIs" dxfId="0" priority="3" operator="equal">
      <formula>2</formula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 Teams</vt:lpstr>
      <vt:lpstr>'17 Teams'!Criteria</vt:lpstr>
    </vt:vector>
  </TitlesOfParts>
  <Company>Western Kentucky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Perrone</dc:creator>
  <cp:lastModifiedBy>MALONI, ZIGMAS</cp:lastModifiedBy>
  <dcterms:created xsi:type="dcterms:W3CDTF">2011-05-11T02:11:23Z</dcterms:created>
  <dcterms:modified xsi:type="dcterms:W3CDTF">2012-03-14T02:52:33Z</dcterms:modified>
</cp:coreProperties>
</file>